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2"/>
  <workbookPr/>
  <mc:AlternateContent xmlns:mc="http://schemas.openxmlformats.org/markup-compatibility/2006">
    <mc:Choice Requires="x15">
      <x15ac:absPath xmlns:x15ac="http://schemas.microsoft.com/office/spreadsheetml/2010/11/ac" url="T:\31-100 Prodin\VÝROBA\2019\150_Miřetice - Včelákov\4_PD\2_Texty\Chodníky Včelákov\PDPS\Rozpočet\Konečný\"/>
    </mc:Choice>
  </mc:AlternateContent>
  <xr:revisionPtr revIDLastSave="0" documentId="13_ncr:1_{ED1285EC-CDF5-452A-9DDB-433F36A690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1" r:id="rId1"/>
    <sheet name="SO 001" sheetId="2" r:id="rId2"/>
    <sheet name="SO 100" sheetId="3" r:id="rId3"/>
  </sheets>
  <calcPr calcId="191028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60" i="3" l="1"/>
  <c r="O260" i="3" s="1"/>
  <c r="I256" i="3"/>
  <c r="O256" i="3" s="1"/>
  <c r="I252" i="3"/>
  <c r="O252" i="3" s="1"/>
  <c r="I248" i="3"/>
  <c r="O248" i="3" s="1"/>
  <c r="I244" i="3"/>
  <c r="O244" i="3" s="1"/>
  <c r="I240" i="3"/>
  <c r="O240" i="3" s="1"/>
  <c r="I236" i="3"/>
  <c r="O236" i="3" s="1"/>
  <c r="I232" i="3"/>
  <c r="O232" i="3" s="1"/>
  <c r="I228" i="3"/>
  <c r="O228" i="3" s="1"/>
  <c r="I224" i="3"/>
  <c r="O224" i="3" s="1"/>
  <c r="I219" i="3"/>
  <c r="O219" i="3" s="1"/>
  <c r="I215" i="3"/>
  <c r="O215" i="3" s="1"/>
  <c r="I211" i="3"/>
  <c r="O211" i="3" s="1"/>
  <c r="I207" i="3"/>
  <c r="O207" i="3" s="1"/>
  <c r="I203" i="3"/>
  <c r="I199" i="3"/>
  <c r="O199" i="3" s="1"/>
  <c r="I194" i="3"/>
  <c r="I189" i="3"/>
  <c r="O189" i="3" s="1"/>
  <c r="I185" i="3"/>
  <c r="O185" i="3" s="1"/>
  <c r="I181" i="3"/>
  <c r="O181" i="3" s="1"/>
  <c r="I177" i="3"/>
  <c r="O177" i="3" s="1"/>
  <c r="I173" i="3"/>
  <c r="O173" i="3" s="1"/>
  <c r="I169" i="3"/>
  <c r="O169" i="3" s="1"/>
  <c r="I165" i="3"/>
  <c r="O165" i="3" s="1"/>
  <c r="I161" i="3"/>
  <c r="O161" i="3" s="1"/>
  <c r="I157" i="3"/>
  <c r="O157" i="3" s="1"/>
  <c r="I153" i="3"/>
  <c r="O153" i="3" s="1"/>
  <c r="I149" i="3"/>
  <c r="O149" i="3" s="1"/>
  <c r="I145" i="3"/>
  <c r="O145" i="3" s="1"/>
  <c r="I141" i="3"/>
  <c r="O141" i="3" s="1"/>
  <c r="I137" i="3"/>
  <c r="I132" i="3"/>
  <c r="I128" i="3"/>
  <c r="O128" i="3" s="1"/>
  <c r="I124" i="3"/>
  <c r="O124" i="3" s="1"/>
  <c r="I120" i="3"/>
  <c r="O120" i="3" s="1"/>
  <c r="I115" i="3"/>
  <c r="O115" i="3" s="1"/>
  <c r="I111" i="3"/>
  <c r="O111" i="3" s="1"/>
  <c r="R110" i="3" s="1"/>
  <c r="O110" i="3" s="1"/>
  <c r="Q110" i="3"/>
  <c r="I110" i="3" s="1"/>
  <c r="I106" i="3"/>
  <c r="O106" i="3" s="1"/>
  <c r="I102" i="3"/>
  <c r="O102" i="3" s="1"/>
  <c r="I98" i="3"/>
  <c r="O98" i="3" s="1"/>
  <c r="I94" i="3"/>
  <c r="O94" i="3" s="1"/>
  <c r="I90" i="3"/>
  <c r="O90" i="3" s="1"/>
  <c r="I86" i="3"/>
  <c r="O86" i="3" s="1"/>
  <c r="I82" i="3"/>
  <c r="O82" i="3" s="1"/>
  <c r="I78" i="3"/>
  <c r="O78" i="3" s="1"/>
  <c r="I74" i="3"/>
  <c r="O74" i="3" s="1"/>
  <c r="I70" i="3"/>
  <c r="O70" i="3" s="1"/>
  <c r="I66" i="3"/>
  <c r="O66" i="3" s="1"/>
  <c r="I62" i="3"/>
  <c r="O62" i="3" s="1"/>
  <c r="I58" i="3"/>
  <c r="O58" i="3" s="1"/>
  <c r="I54" i="3"/>
  <c r="O54" i="3" s="1"/>
  <c r="I50" i="3"/>
  <c r="O50" i="3" s="1"/>
  <c r="I46" i="3"/>
  <c r="O46" i="3" s="1"/>
  <c r="I42" i="3"/>
  <c r="O42" i="3" s="1"/>
  <c r="I38" i="3"/>
  <c r="O38" i="3" s="1"/>
  <c r="I34" i="3"/>
  <c r="Q33" i="3" s="1"/>
  <c r="I33" i="3" s="1"/>
  <c r="I29" i="3"/>
  <c r="O29" i="3" s="1"/>
  <c r="I25" i="3"/>
  <c r="O25" i="3" s="1"/>
  <c r="I21" i="3"/>
  <c r="O21" i="3" s="1"/>
  <c r="I17" i="3"/>
  <c r="O17" i="3" s="1"/>
  <c r="I13" i="3"/>
  <c r="O13" i="3" s="1"/>
  <c r="I9" i="3"/>
  <c r="Q8" i="3" s="1"/>
  <c r="I8" i="3" s="1"/>
  <c r="I41" i="2"/>
  <c r="O41" i="2" s="1"/>
  <c r="I37" i="2"/>
  <c r="O37" i="2" s="1"/>
  <c r="I33" i="2"/>
  <c r="O33" i="2" s="1"/>
  <c r="I29" i="2"/>
  <c r="O29" i="2" s="1"/>
  <c r="I25" i="2"/>
  <c r="O25" i="2" s="1"/>
  <c r="I21" i="2"/>
  <c r="O21" i="2" s="1"/>
  <c r="I17" i="2"/>
  <c r="O17" i="2" s="1"/>
  <c r="I13" i="2"/>
  <c r="O13" i="2" s="1"/>
  <c r="I9" i="2"/>
  <c r="Q8" i="2" s="1"/>
  <c r="I8" i="2" s="1"/>
  <c r="I3" i="2" s="1"/>
  <c r="C10" i="1" s="1"/>
  <c r="Q119" i="3" l="1"/>
  <c r="I119" i="3" s="1"/>
  <c r="Q136" i="3"/>
  <c r="I136" i="3" s="1"/>
  <c r="O137" i="3"/>
  <c r="Q193" i="3"/>
  <c r="I193" i="3" s="1"/>
  <c r="O194" i="3"/>
  <c r="R193" i="3" s="1"/>
  <c r="O193" i="3" s="1"/>
  <c r="Q198" i="3"/>
  <c r="I198" i="3" s="1"/>
  <c r="O203" i="3"/>
  <c r="R136" i="3"/>
  <c r="O136" i="3" s="1"/>
  <c r="R198" i="3"/>
  <c r="O198" i="3" s="1"/>
  <c r="R223" i="3"/>
  <c r="O223" i="3" s="1"/>
  <c r="O9" i="3"/>
  <c r="R8" i="3" s="1"/>
  <c r="O8" i="3" s="1"/>
  <c r="O34" i="3"/>
  <c r="R33" i="3" s="1"/>
  <c r="O33" i="3" s="1"/>
  <c r="O132" i="3"/>
  <c r="R119" i="3" s="1"/>
  <c r="O119" i="3" s="1"/>
  <c r="Q223" i="3"/>
  <c r="I223" i="3" s="1"/>
  <c r="I3" i="3" s="1"/>
  <c r="C11" i="1" s="1"/>
  <c r="O9" i="2"/>
  <c r="R8" i="2" s="1"/>
  <c r="O8" i="2" s="1"/>
  <c r="O2" i="2" s="1"/>
  <c r="D10" i="1" s="1"/>
  <c r="E10" i="1" s="1"/>
  <c r="C6" i="1" l="1"/>
  <c r="O2" i="3"/>
  <c r="D11" i="1" s="1"/>
  <c r="E11" i="1" s="1"/>
  <c r="C7" i="1" s="1"/>
</calcChain>
</file>

<file path=xl/sharedStrings.xml><?xml version="1.0" encoding="utf-8"?>
<sst xmlns="http://schemas.openxmlformats.org/spreadsheetml/2006/main" count="1043" uniqueCount="410">
  <si>
    <t>Firma: Prodin a.s.</t>
  </si>
  <si>
    <t>Rekapitulace ceny</t>
  </si>
  <si>
    <t>Stavba: MS2206 - Zřízení chodníků a zastávek BUS na silnici III/3437, Včelákov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</si>
  <si>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</si>
  <si>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</si>
  <si>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</si>
  <si>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</si>
  <si>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</si>
  <si>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</si>
  <si>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</si>
  <si>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</si>
  <si>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001</t>
  </si>
  <si>
    <t>VŠEOBECNÉ POLOŽKY</t>
  </si>
  <si>
    <t>SO 100</t>
  </si>
  <si>
    <t>CHODNÍKY</t>
  </si>
  <si>
    <t>ASPE10</t>
  </si>
  <si>
    <t>3</t>
  </si>
  <si>
    <t>Soupis prací objektu</t>
  </si>
  <si>
    <t>S</t>
  </si>
  <si>
    <t xml:space="preserve">Stavba: </t>
  </si>
  <si>
    <t>MS2206</t>
  </si>
  <si>
    <t>Zřízení chodníků a zastávek BUS na silnici III/3437, Včelákov</t>
  </si>
  <si>
    <t>0,00</t>
  </si>
  <si>
    <t>2</t>
  </si>
  <si>
    <t>O</t>
  </si>
  <si>
    <t>Rozpočet: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</si>
  <si>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</si>
  <si>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</si>
  <si>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</si>
  <si>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</si>
  <si>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</si>
  <si>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</si>
  <si>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</si>
  <si>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</si>
  <si>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</si>
  <si>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</si>
  <si>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</si>
  <si>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</si>
  <si>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</si>
  <si>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</si>
  <si>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</si>
  <si>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</si>
  <si>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</si>
  <si>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</si>
  <si>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</si>
  <si>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</si>
  <si>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Všeobecné konstrukce a práce</t>
  </si>
  <si>
    <t>P</t>
  </si>
  <si>
    <t>02520</t>
  </si>
  <si>
    <t/>
  </si>
  <si>
    <t>ZKOUŠENÍ MATERIÁLŮ NEZÁVISLOU ZKUŠEBNOU</t>
  </si>
  <si>
    <t>KPL</t>
  </si>
  <si>
    <t>PP</t>
  </si>
  <si>
    <t>Zahrnuje veškeré náklady spojené s objednatelem požadovanými zkouškami. Předpokládané zkoušky (statika, lehká dynamická deska, rovinatost, apod.)</t>
  </si>
  <si>
    <t>VV</t>
  </si>
  <si>
    <t>1=1,000 [A]</t>
  </si>
  <si>
    <t>TS</t>
  </si>
  <si>
    <t>zahrnuje veškeré náklady spojené s objednatelem požadovanými zkouškami</t>
  </si>
  <si>
    <t>02620</t>
  </si>
  <si>
    <t>ZKOUŠENÍ KONSTRUKCÍ A PRACÍ NEZÁVISLOU ZKUŠEBNOU</t>
  </si>
  <si>
    <t>Zkoušky objednatele – hutnění zemní pláně (statická deska)</t>
  </si>
  <si>
    <t>02730</t>
  </si>
  <si>
    <t>POMOC PRÁCE ZŘÍZ NEBO ZAJIŠŤ OCHRANU INŽENÝRSKÝCH SÍTÍ</t>
  </si>
  <si>
    <t>Kopané sondy na ověření průběhu podzemních sítí, vytyčení a ochrana inženýrských sítí</t>
  </si>
  <si>
    <t>zahrnuje veškeré náklady spojené s objednatelem požadovanými zařízeními</t>
  </si>
  <si>
    <t>029113</t>
  </si>
  <si>
    <t>OSTATNÍ POŽADAVKY - GEODETICKÉ ZAMĚŘENÍ - CELKY</t>
  </si>
  <si>
    <t>Geodetické práce před výstavbou – vytyčení stavby</t>
  </si>
  <si>
    <t>zahrnuje veškeré náklady spojené s objednatelem požadovanými pracemi</t>
  </si>
  <si>
    <t>Geodetické práce po výstavbě – zaměření skutečného provedení</t>
  </si>
  <si>
    <t>02944</t>
  </si>
  <si>
    <t>OSTAT POŽADAVKY - DOKUMENTACE SKUTEČ PROVEDENÍ V DIGIT FORMĚ</t>
  </si>
  <si>
    <t>Dokumentace skutečného provedení stavby</t>
  </si>
  <si>
    <t>7</t>
  </si>
  <si>
    <t>02945</t>
  </si>
  <si>
    <t>OSTAT POŽADAVKY - GEOMETRICKÝ PLÁN</t>
  </si>
  <si>
    <t>položka zahrnuje: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</si>
  <si>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8</t>
  </si>
  <si>
    <t>02946</t>
  </si>
  <si>
    <t>OSTAT POŽADAVKY - FOTODOKUMENTACE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</si>
  <si>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</si>
  <si>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03100</t>
  </si>
  <si>
    <t>ZAŘÍZENÍ STAVENIŠTĚ - ZŘÍZENÍ, PROVOZ, DEMONTÁŽ</t>
  </si>
  <si>
    <t>SOUBOR</t>
  </si>
  <si>
    <t>zahrnuje objednatelem povolené náklady na pořízení (event. pronájem), provozování, udržování a likvidaci zhotovitelova zařízení</t>
  </si>
  <si>
    <t>014111</t>
  </si>
  <si>
    <t>POPLATKY ZA SKLÁDKU TYP S-IO (INERTNÍ ODPAD)</t>
  </si>
  <si>
    <t>M3</t>
  </si>
  <si>
    <t>zemina, štěrk</t>
  </si>
  <si>
    <t>z pol. 11332 
91,336-31,156=60,180 [A] 
z pol. 12373 
46,205-6,888=39,317 [B] 
z pol. 13273.1 
57,066=57,066 [C] 
z pol. 212635 
20*0,6*0,4=4,800 [D] 
Celkem: A+B+C+D=161,363 [E]</t>
  </si>
  <si>
    <t>zahrnuje veškeré poplatky provozovateli skládky související s uložením odpadu na skládce.</t>
  </si>
  <si>
    <t>zemina, štěrk  
Čerpání se souhlasem TDI</t>
  </si>
  <si>
    <t>z pol. 13273.2 
49,174=49,174 [A]</t>
  </si>
  <si>
    <t>asfalty PAU T1, T2</t>
  </si>
  <si>
    <t>z  pol. 11333 
10,2=10,200 [A]</t>
  </si>
  <si>
    <t>014121</t>
  </si>
  <si>
    <t>POPLATKY ZA SKLÁDKU TYP S-OO (OSTATNÍ ODPAD)</t>
  </si>
  <si>
    <t>betony, šachty, obruby</t>
  </si>
  <si>
    <t>z pol. 11315 
2,955=2,955 [A] 
z pol. 11318 
7,6=7,600 [B] 
z pol. 96616 
0,45=0,450 [C] 
z pol. 966345 
60,4*0,353=21,321 [D] 
z pol. 966346 
13,5*0,448=6,048 [E] 
z pol. 96687 
3*0,5=1,500 [F] 
Celkem: A+B+C+D+E+F=39,874 [G]</t>
  </si>
  <si>
    <t>betony, šachty, obruby  
Čerpání se souhlasem TDI</t>
  </si>
  <si>
    <t>z pol. 969245 
63,5*0,353=22,416 [A]</t>
  </si>
  <si>
    <t>014211</t>
  </si>
  <si>
    <t>POPLATKY ZA ZEMNÍK - ORNICE</t>
  </si>
  <si>
    <t>Nákup zeminy pro ohumusování svahů a zelených pásu chodníku.</t>
  </si>
  <si>
    <t>(273+22+34+20+11)*0,1=36,000 [A]</t>
  </si>
  <si>
    <t>zahrnuje veškeré poplatky majiteli zemníku související s nákupem zeminy (nikoliv s otvírkou  
zemníku)</t>
  </si>
  <si>
    <t>Zemní práce</t>
  </si>
  <si>
    <t>11315</t>
  </si>
  <si>
    <t>ODSTRANĚNÍ KRYTU ZPEVNĚNÝCH PLOCH Z BETONU</t>
  </si>
  <si>
    <t>Odstranění podkladní vrstvy z betonu v místě stávajících sjezdů  
Odměřeno planimetricky v programu AutoCad ze situačních výkresů a vzorových příčných řezů.</t>
  </si>
  <si>
    <t>(5,1+6,3+8,3)*0,15=2,955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</si>
  <si>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</si>
  <si>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11318</t>
  </si>
  <si>
    <t>ODSTRANĚNÍ KRYTU ZPEVNĚNÝCH PLOCH Z DLAŽDIC</t>
  </si>
  <si>
    <t>Odstranění bet. dlažby stávajícího chodníku v km 2,956 - 3,000 a km 3,048 – 3,087  
Odměřeno planimetricky v programu AutoCad ze situačních výkresů a vzorových příčných řezů.</t>
  </si>
  <si>
    <t>(90+62)*0,05=7,600 [A]</t>
  </si>
  <si>
    <t>11332</t>
  </si>
  <si>
    <t>ODSTRANĚNÍ PODKLADŮ ZPEVNĚNÝCH PLOCH Z KAMENIVA NESTMELENÉHO</t>
  </si>
  <si>
    <t>Odstranění konstrukčních vrstev z ŠD stávající vozovky, chodníků a sjezdů pro zřízení konstrukčních vrstev nového chodníku  
Odměřeno planimetricky v programu AutoCad ze situačních výkresů a vzorových příčných řezů.</t>
  </si>
  <si>
    <t>v místě stávajícího chodníku 
28,2*0,24+5,1*0,29+6,3*0,24+6,3*0,29+30,3*0,24+8,3*0,29+5,3*0,24+62*0,24=37,417 [A] 
v místě stávající vozovky a sjezdů 
(5,7+1,1+5,1+1,7+122,2+13,3+20,2+68,6)*0,02+(0,96+1,1+1+11,8+17,4+15,3)*0,17+2,8*0,19+13*0,09+(9+20)*0,24+17*0,29+(9,5+13,8+32,8)*0,44+14*0,2=53,919 [B] 
Celkem: A+B=91,336 [C]</t>
  </si>
  <si>
    <t>11333</t>
  </si>
  <si>
    <t>ODSTRANĚNÍ PODKLADU ZPEVNĚNÝCH PLOCH S ASFALT POJIVEM</t>
  </si>
  <si>
    <t>Odstranění ploch z PM v místě zpevněné plochy před čekárnou BUS a sjezdů. Odvod na skládku.  
Odměřeno planimetricky v programu AutoCad ze situačních výkresů a vzorových příčných řezů.</t>
  </si>
  <si>
    <t>13*0,20+18*0,1+9*0,2+20*0,2=10,200 [A]</t>
  </si>
  <si>
    <t>11</t>
  </si>
  <si>
    <t>113764</t>
  </si>
  <si>
    <t>FRÉZOVÁNÍ DRÁŽKY PRŮŘEZU DO 400MM2 V ASFALTOVÉ VOZOVCE</t>
  </si>
  <si>
    <t>M</t>
  </si>
  <si>
    <t>Podélné spáry na rozhraní úseků a v místě asfaltových komunikací. Řezané spáry budou zpětně zality modifikovanou zálivkou  
Odměřeno planimetricky v programu AutoCad ze situačních výkresů a vzorových příčných řezů.</t>
  </si>
  <si>
    <t>5,5=5,500 [A]</t>
  </si>
  <si>
    <t>Položka zahrnuje veškerou manipulaci s vybouranou sutí a s vybouranými hmotami vč. uložení na skládku.</t>
  </si>
  <si>
    <t>12</t>
  </si>
  <si>
    <t>12110</t>
  </si>
  <si>
    <t>SEJMUTÍ ORNICE NEBO LESNÍ PŮDY</t>
  </si>
  <si>
    <t>Odstranění zatravnění a drnu v tl. 100 mm v místech budoucího chodníku  
Odměřeno planimetricky v programu AutoCad ze situačních výkresů a vzorových příčných řezů.</t>
  </si>
  <si>
    <t>(111+91+61+81+19+35+48+53+8)*0,1=50,700 [A]</t>
  </si>
  <si>
    <t>položka zahrnuje sejmutí ornice bez ohledu na tloušťku vrstvy a její vodorovnou dopravu  
nezahrnuje uložení na trvalou skládku</t>
  </si>
  <si>
    <t>13</t>
  </si>
  <si>
    <t>12373</t>
  </si>
  <si>
    <t>ODKOP PRO SPOD STAVBU SILNIC A ŽELEZNIC TŘ. I</t>
  </si>
  <si>
    <t>Odstranění zeminy pro zřízení konstrukčních vrstev chodníku. Odvoz na skládku.  
Odměřeno planimetricky v programu AutoCad ze situačních výkresů a vzorových příčných řezů.</t>
  </si>
  <si>
    <t>48,5*0,19+8,2*0,34+4,3*0,19+5,8*0,19+11,3*0,34+34,3*0,19+28,4*0,19+51,1*0,19+14,2*0,19+0,1*12,5+0,11*18,3+0,13*6,60=46,205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</si>
  <si>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</si>
  <si>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</si>
  <si>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12573</t>
  </si>
  <si>
    <t>VYKOPÁVKY ZE ZEMNÍKŮ A SKLÁDEK TŘ. I</t>
  </si>
  <si>
    <t>z pol. 17411 
6,888=6,888 [A] 
z pol. 17491 
31,156=31,156 [B] 
z pol. 18221 
(273+22+34+20+11)*0,1=36,000 [C] 
Celkem: A+B+C=74,044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</si>
  <si>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</si>
  <si>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15</t>
  </si>
  <si>
    <t>13273</t>
  </si>
  <si>
    <t>HLOUBENÍ RÝH ŠÍŘ DO 2M PAŽ I NEPAŽ TŘ. I</t>
  </si>
  <si>
    <t>pro stabilizační prahy šikmého čela propustku v km 3,245  
Výkop v zemině pro odstranění stávajícího zatrubnění příkopu v km 2,995 – 3,055 40 
Výstavba zatrubnění příkopu v km 3,215 – km 3,245 50 DN 250 v dl. 30,5m. 
Přípojky uličních vpustí 
Chráničky 
Odměřeno planimetricky v programu AutoCad ze situačních výkresů a vzorových příčných řezů.</t>
  </si>
  <si>
    <t>pro stabilizační prahy šikmého čela propustku v km 3,245 
(0,3*0,6)*(1,5+0,6+1,5)*2=1,296 [A] 
Výkop v zemině pro odstranění stávajícího zatrubnění příkopu v km 2,995 – 3,055 40 
0,7*0,7*60,4-(3,14*0,4*0,4/4*60,4)=22,010 [B] 
Výkop v zemině pro výstavbu zatrubnění příkopu v km 3,215 - 3,245 50. 
0,8*0,4*30,5=9,760 [C] 
Přípojky od uličních vpustí PVC DN 150 SN 16 
0,8*1,2*3=2,880 [D] 
Chráničky 
88*0,6*0,4=21,120 [E] 
Celkem: A+B+C+D+E=57,066 [F]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</si>
  <si>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</si>
  <si>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16</t>
  </si>
  <si>
    <t>Výkop v zemině pro výměnu stávající kanalizace v km 3,066 – 3,129 50. Čerpání se souhlasem TDI v případě havarijního stavu po odkrytí na stavbě  
Odměřeno planimetricky v programu AutoCad ze situačních výkresů a vzorových příčných řezů.</t>
  </si>
  <si>
    <t>1*0,9*63,5-(3,14*0,4*0,4/4*63,5)=49,174 [A]</t>
  </si>
  <si>
    <t>17</t>
  </si>
  <si>
    <t>17120</t>
  </si>
  <si>
    <t>ULOŽENÍ SYPANINY DO NÁSYPŮ A NA SKLÁDKY BEZ ZHUTNĚNÍ</t>
  </si>
  <si>
    <t>V této položce uvažováno uložení hmot na trvalou skládku, přičemž položka obsahuje i veškerou manipulaci na staveništi - odvoz např. přes mezideponie, apod.</t>
  </si>
  <si>
    <t>z pol. 11333 
10,2=10,200 [A] 
z pol. 12373 
46,205=46,205 [B] 
z pol. 13273.1 
57,066=57,066 [C] 
z pol. 212635 
20*0,6*0,4=4,800 [D] 
Celkem: A+B+C+D=118,271 [E]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</si>
  <si>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</si>
  <si>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</t>
  </si>
  <si>
    <t>17180</t>
  </si>
  <si>
    <t>ULOŽENÍ SYPANINY DO NÁSYPŮ Z NAKUPOVANÝCH MATERIÁLŮ</t>
  </si>
  <si>
    <t>Zhotovení zemního tělesa chodníku v násypu</t>
  </si>
  <si>
    <t>(0,09*6)+(0,5*15)+(0,24*17,85)+(0,17*6,4)+(1,05*12,5)+1*2,8=29,337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</si>
  <si>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</si>
  <si>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</si>
  <si>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17411</t>
  </si>
  <si>
    <t>ZÁSYP JAM A RÝH ZEMINOU SE ZHUTNĚNÍM</t>
  </si>
  <si>
    <t>Zásyp ploch zeminou vyzískanou na stavbě v místě zelených pásů podél plotů v km 2,956 – 3,000  
Odměřeno planimetricky v programu AutoCad ze situačních výkresů a vzorových příčných řezů.</t>
  </si>
  <si>
    <t>0,24*( 8,1+4,6+13,2+2,8)=6,888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</si>
  <si>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</si>
  <si>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20</t>
  </si>
  <si>
    <t>17491</t>
  </si>
  <si>
    <t>ZÁSYP JAM A RÝH Z JINÝCH MATERIÁLŮ</t>
  </si>
  <si>
    <t>Zpětný zásyp rýhy po odstranění stávajícího zatrubnění příkopu v km 2,995 – 3,055 40. Bude využita ŠD vyzískaná na stavbě.  
Odměřeno planimetricky v programu AutoCad ze situačních výkresů a vzorových příčných řezů.</t>
  </si>
  <si>
    <t>zatrubnění příkopu v km 2,995 – 3,055 40 
0,7*0,7*60,4=29,596 [A] 
Přípojky od uličních vpustí PVC DN 150 SN 16 
0,8*0,65*3=1,560 [B] 
Celkem: A+B=31,156 [C]</t>
  </si>
  <si>
    <t>21</t>
  </si>
  <si>
    <t>17581</t>
  </si>
  <si>
    <t>OBSYP POTRUBÍ A OBJEKTŮ Z NAKUPOVANÝCH MATERIÁLŮ</t>
  </si>
  <si>
    <t>Podsyp a obsyp kanalizace PVC-U SN 12 DN 250 v dl. 63,5m v km 3,066 – 3,129 50. Čerpání se souhlasem TDI v případě havarijního stavu po odkrytí na stavbě.  
Odměřeno planimetricky v programu AutoCad ze situačních výkresů a vzorových příčných řezů.</t>
  </si>
  <si>
    <t>1*0,9*63,5-(3,14*0,3*0,3/4*63,5)=52,664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</si>
  <si>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</si>
  <si>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22</t>
  </si>
  <si>
    <t>Podsyp a obsyp kanalizace. Zatrubnění příkopu v km 3,215 – 3,245 50.  
Odměřeno planimetricky v programu AutoCad ze situačních výkresů a vzorových příčných řezů.</t>
  </si>
  <si>
    <t>Zatrubnění příkopu v km 3,215 – 3,245 50 
0,8*0,4*30,5-(3,14*0,3*0,3/4*30,5)=7,605 [A] 
Přípojky od uličních vpustí PVC DN 150 SN 16 
0,8*0,55*3=1,320 [B] 
Chráničky 
88*0,45*0,25=9,900 [C] 
Celkem: A+B+C=18,825 [D]</t>
  </si>
  <si>
    <t>23</t>
  </si>
  <si>
    <t>18110</t>
  </si>
  <si>
    <t>ÚPRAVA PLÁNĚ SE ZHUTNĚNÍM V HORNINĚ TŘ. I</t>
  </si>
  <si>
    <t>M2</t>
  </si>
  <si>
    <t>Přehutnění zemní pláně  
Odměřeno planimetricky v programu AutoCad ze situačních výkresů a vzorových příčných řezů.</t>
  </si>
  <si>
    <t>473,5+145+17+35+10=680,500 [A]</t>
  </si>
  <si>
    <t>položka zahrnuje úpravu pláně včetně vyrovnání výškových rozdílů. Míru zhutnění určuje  
projekt.</t>
  </si>
  <si>
    <t>24</t>
  </si>
  <si>
    <t>18221</t>
  </si>
  <si>
    <t>ROZPROSTŘENÍ ORNICE VE SVAHU V TL DO 0,10M</t>
  </si>
  <si>
    <t>Ohumusování a osetí v tl. 100 mm s nákupem ornice (zřízení zemníku)  
Odměřeno planimetricky v programu AutoCad ze situačních výkresů a vzorových příčných řezů.</t>
  </si>
  <si>
    <t>273+22+34+20+11=360,000 [A]</t>
  </si>
  <si>
    <t>položka zahrnuje:  
nutné přemístění ornice z dočasných skládek vzdálených do 50m  
rozprostření ornice v předepsané tloušťce ve svahu přes 1:5</t>
  </si>
  <si>
    <t>25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</si>
  <si>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</si>
  <si>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</si>
  <si>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</si>
  <si>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</si>
  <si>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26</t>
  </si>
  <si>
    <t>212635</t>
  </si>
  <si>
    <t>TRATIVODY KOMPL Z TRUB Z PLAST HM DN DO 150MM, RÝHA TŘ I</t>
  </si>
  <si>
    <t>Zřízení trativodu podél části oplocení p.p.č. 149.  
Odměřeno planimetricky v programu AutoCad ze situačních výkresů a vzorových příčných řezů.</t>
  </si>
  <si>
    <t>20=20,000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</si>
  <si>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</si>
  <si>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27</t>
  </si>
  <si>
    <t>21461E</t>
  </si>
  <si>
    <t>SEPARAČNÍ GEOTEXTILIE DO 500G/M2</t>
  </si>
  <si>
    <t>Separační geotextilie 500 g/m2 v místě sjezdů. CBR&gt;3kN, dle TP 97  
Separační geotextilie 500 g/m2 v místě hmatné dlažby ve sjezdech. CBR&gt;3kN, dle TP 97  
Odměřeno planimetricky v programu AutoCad ze situačních výkresů a vzorových příčných řezů.</t>
  </si>
  <si>
    <t>Chodník pojížděný - sjezdy 
5,5+6,5+9+11+16+6+14+11+5,5+8+8,5+15,5+28,5=145,000 [A] 
Hmatná dlažba - sjezdy 
35=35,000 [B] 
Celkem: A+B=180,000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</si>
  <si>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</si>
  <si>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</si>
  <si>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28</t>
  </si>
  <si>
    <t>451315</t>
  </si>
  <si>
    <t>PODKLADNÍ A VÝPLŇOVÉ VRSTVY Z PROSTÉHO BETONU C30/37</t>
  </si>
  <si>
    <t>lože pod dlažbu beton C 30/37 XF3 v min. tl. 100 mm; výtok zatrubnění v km 3,245  
Odměřeno planimetricky v programu AutoCad ze situačních výkresů a vzorových příčných řezů.</t>
  </si>
  <si>
    <t>Výtok zatrubnění 
((1,5*1,5)-(3,14*0,35*0,35/4))*0,1=0,215 [A] 
Opevnění koryta 
(1,5*1+1,5*1+0,5*1)*0,1=0,350 [B] 
Celkem: A+B=0,565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</si>
  <si>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</si>
  <si>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29</t>
  </si>
  <si>
    <t>46251</t>
  </si>
  <si>
    <t>ZÁHOZ Z LOMOVÉHO KAMENE</t>
  </si>
  <si>
    <t>Kamenný zához svahů násypů chodníku v km 3,181 – km 3,238, Kamenivo HDK 32/63  
Odměřeno planimetricky v programu AutoCad ze situačních výkresů a vzorových příčných řezů.</t>
  </si>
  <si>
    <t>( 21,5+27+4)*0,15=7,875 [A]</t>
  </si>
  <si>
    <t>položka zahrnuje:  
- dodávku a zához lomového kamene předepsané frakce včetně mimostaveništní a vnitrostaveništní dopravy  
není-li v zadávací dokumentaci uvedeno jinak, jedná se o nakupovaný materiál</t>
  </si>
  <si>
    <t>30</t>
  </si>
  <si>
    <t>465512</t>
  </si>
  <si>
    <t>DLAŽBY Z LOMOVÉHO KAMENE NA MC</t>
  </si>
  <si>
    <t>opevnění lomovým kamenem tl. 200 mm do betonu min. tl. 100 mm; výtok zatrubnění v km 3,245  
Odměřeno planimetricky v programu AutoCad ze situačních výkresů a vzorových příčných řezů.</t>
  </si>
  <si>
    <t>Výtok zatrubnění 
((1,5*1,5)-(3,14*0,35*0,35/4))*0,2=0,431 [A] 
Opevnění koryta 
(1,5*1+1,5*1+0,5*1)*0,2=0,700 [B] 
Celkem: A+B=1,131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</si>
  <si>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</si>
  <si>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31</t>
  </si>
  <si>
    <t>467315</t>
  </si>
  <si>
    <t>STUPNĚ A PRAHY VODNÍCH KORYT Z PROSTÉHO BETONU C30/37</t>
  </si>
  <si>
    <t>výtok zatrubnění v km 3,245. Stabilizační prah z betonu C 30/37 XF3.  
Odměřeno planimetricky v programu AutoCad ze situačních výkresů a vzorových příčných řezů.</t>
  </si>
  <si>
    <t>(0,3*0,6)*(1,5+0,6+1,5)=0,648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</si>
  <si>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</t>
  </si>
  <si>
    <t>Komunikace</t>
  </si>
  <si>
    <t>32</t>
  </si>
  <si>
    <t>562102</t>
  </si>
  <si>
    <t>VOZOVKOVÉ VRSTVY Z MATERIÁLŮ STABIL CEMENTEM TŘ II</t>
  </si>
  <si>
    <t>Stabilizace SC 0/32 C 5/6 v tl. 120 mm v místě sjezdů.  
Stabilizace SC 0/32 C 5/6 v tl. 120 mm v místě hmatné dlažby ve sjezdech  
Odměřeno planimetricky v programu AutoCad ze situačních výkresů a vzorových příčných řezů.</t>
  </si>
  <si>
    <t>Chodník pojížděný - sjezdy 
(5,5+6,5+9+11+16+6+14+11+5,5+8+8,5+15,5+28,5)*0,12=17,400 [A] 
Hmatná dlažba - sjezdy 
35*0,12=4,200 [B] 
Celkem: A+B=21,600 [C]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</si>
  <si>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</si>
  <si>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33</t>
  </si>
  <si>
    <t>56330</t>
  </si>
  <si>
    <t>VOZOVKOVÉ VRSTVY ZE ŠTĚRKODRTI</t>
  </si>
  <si>
    <t>Štěrkodrť ŠDa fr. 0/32 v tl. 200 mm v místě pochozího chodníku  
Štěrkodrť ŠDa fr. 0/32 v tl. 200 mm v místě sjezdů  
Štěrkodrť ŠDa fr. 0/32 v tl. 200 mm v místě hmatné dlažby pochozího chodníku  
Štěrkodrť ŠDa fr. 0/32 v tl. 200 mm v místě hmatné dlažby ve sjezdech  
Odměřeno planimetricky v programu AutoCad ze situačních výkresů a vzorových příčných řezů.</t>
  </si>
  <si>
    <t>Chodník pochozí 
(20+7+22+3,5+35+25,5+56+40+14+53+6,5+28+22+45+12+14+17+25+26+2)*0,2=94,700 [A] 
Chodník pojížděný - sjezdy 
(5,5+6,5+9+11+16+6+14+11+5,5+8+8,5+15,5+28,5)*0,2=29,000 [B] 
Hmatná dlažba - chodník 
17*0,2=3,400 [C] 
Hmatná dlažba - sjezdy 
35*0,2=7,000 [D] 
Kontrastní pás - zastávka 
10*0,2=2,000 [E] 
Celkem: A+B+C+D+E=136,100 [F]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</si>
  <si>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</si>
  <si>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34</t>
  </si>
  <si>
    <t>Konstrukční vrstva asfaltových komunikací z ŠD 0/32 v místě výměny kanalizace. Km 3,069 a km 3,094. Čerpání se souhlasem TDI v případě havarijního stavu po odkrytí na stavbě 
Odměřeno planimetricky v programu AutoCad ze situačních výkresů a vzorových příčných řezů.</t>
  </si>
  <si>
    <t>1*0,25*5,20+1*0,25*5,50=2,675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</si>
  <si>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</si>
  <si>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35</t>
  </si>
  <si>
    <t>56364</t>
  </si>
  <si>
    <t>VOZOVKOVÉ VRSTVY Z RECYKLOVANÉHO MATERIÁLU TL DO 200MM</t>
  </si>
  <si>
    <t>Napojení sjezdů z frézingu prostříknutým asfaltovým pojivem.  
Odměřeno planimetricky v programu AutoCad ze situačních výkresů a vzorových příčných řezů.</t>
  </si>
  <si>
    <t>10+11+14=35,000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</si>
  <si>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</si>
  <si>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36</t>
  </si>
  <si>
    <t>572213</t>
  </si>
  <si>
    <t>SPOJOVACÍ POSTŘIK Z EMULZE DO 0,5KG/M2</t>
  </si>
  <si>
    <t>Spojovací postřik kationaktivní emulzí, po vyštěpení 0,5kg/m2. ČSN EN 13808; ČSN 736129. Pod ACO.  
Odměřeno planimetricky v programu AutoCad ze situačních výkresů a vzorových příčných řezů.</t>
  </si>
  <si>
    <t>19=19,000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</si>
  <si>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</si>
  <si>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37</t>
  </si>
  <si>
    <t>572321</t>
  </si>
  <si>
    <t>REGENERAČNÍ POSTŘIK Z ASFALTU DO 1,0KG/M2</t>
  </si>
  <si>
    <t>38</t>
  </si>
  <si>
    <t>574A34</t>
  </si>
  <si>
    <t>ASFALTOVÝ BETON PRO OBRUSNÉ VRSTVY ACO 11+, 11S TL. 40MM</t>
  </si>
  <si>
    <t>Asfaltový beton pro obrusné vrstvy ACO 11 + v tl. 40 mm. ČSN EN 13108-1; ČSN 736121  
Odměřeno planimetricky v programu AutoCad ze situačních výkresů a vzorových příčných řezů.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</si>
  <si>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</si>
  <si>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39</t>
  </si>
  <si>
    <t>574F56CRmB</t>
  </si>
  <si>
    <t>ASFALTOVÝ BETON PRO PODKLADNÍ VRSTVY MODIFIK ACP 16+, 16S CRmB TL. 60MM</t>
  </si>
  <si>
    <t>Asfaltový beton pro podkladní vrstvy modifikovaný ACP 16S CRmB v tl. 60 mm. Vrstva se zvýšenou odolností proti prokopírování trhlin. Obsah pryžového granulátu 15-25%. ČSN EN 13108-1; TP148  
Odměřeno planimetricky v programu AutoCad ze situačních výkresů a vzorových příčných řezů.</t>
  </si>
  <si>
    <t>40</t>
  </si>
  <si>
    <t>582611</t>
  </si>
  <si>
    <t>KRYTY Z BETON DLAŽDIC SE ZÁMKEM ŠEDÝCH TL 60MM DO LOŽE Z KAM</t>
  </si>
  <si>
    <t>Zámková dlažba vzor parketa přírodní (šedá) v tl. 60 mm v místě pochozího chodníku vč. lože fr. 4/8 v tl. 30 mm  
Odměřeno planimetricky v programu AutoCad ze situačních výkresů a vzorových příčných řezů.</t>
  </si>
  <si>
    <t>20+7+22+3,5+35+25,5+56+40+14+53+6,5+28+22+45+12+14+17+25+26+2=473,500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</si>
  <si>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</si>
  <si>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41</t>
  </si>
  <si>
    <t>582612</t>
  </si>
  <si>
    <t>KRYTY Z BETON DLAŽDIC SE ZÁMKEM ŠEDÝCH TL 80MM DO LOŽE Z KAM</t>
  </si>
  <si>
    <t>Zámková dlažba vzor parketa přírodní (šedá) v tl. 80 mm v místě sjezdů vč. lože fr. 4/8 v tl. 40 mm  
Odměřeno planimetricky v programu AutoCad ze situačních výkresů a vzorových příčných řezů.</t>
  </si>
  <si>
    <t>5,5+6,5+9+11+16+6+14+11+5,5+8+8,5+15,5+28,5=145,000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</si>
  <si>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</si>
  <si>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42</t>
  </si>
  <si>
    <t>582614</t>
  </si>
  <si>
    <t>KRYTY Z BETON DLAŽDIC SE ZÁMKEM BAREV TL 60MM DO LOŽE Z KAM</t>
  </si>
  <si>
    <t>Zámková dlažba vzor parketa červená v tl. 60 mm v místě nástupní hrany zastávek BUS vč. lože fr. 4/8 v tl. 30 mm  
Odměřeno planimetricky v programu AutoCad ze situačních výkresů a vzorových příčných řezů.</t>
  </si>
  <si>
    <t>Kontrastní pás - zastávka 
10=10,000 [A]</t>
  </si>
  <si>
    <t>43</t>
  </si>
  <si>
    <t>58261A</t>
  </si>
  <si>
    <t>KRYTY Z BETON DLAŽDIC SE ZÁMKEM BAREV RELIÉF TL 60MM DO LOŽE Z KAM</t>
  </si>
  <si>
    <t>Hmatná dlažba obdélníková červená v tl. 60 mm v místě pochozího chodníku vč. lože fr. 4/8 v tl. 30 mm (varovné a signální pásy)  
Odměřeno planimetricky v programu AutoCad ze situačních výkresů a vzorových příčných řezů.</t>
  </si>
  <si>
    <t>Hmatná dlažba - chodník 
17=17,000 [A]</t>
  </si>
  <si>
    <t>44</t>
  </si>
  <si>
    <t>58261B</t>
  </si>
  <si>
    <t>KRYTY Z BETON DLAŽDIC SE ZÁMKEM BAREV RELIÉF TL 80MM DO LOŽE Z KAM</t>
  </si>
  <si>
    <t>Hmatná dlažba obdélníková červená v tl. 80 mm v místě sjezdů vč. lože fr. 4/8 v tl. 40 mm (varovné pásy)  
Odměřeno planimetricky v programu AutoCad ze situačních výkresů a vzorových příčných řezů.</t>
  </si>
  <si>
    <t>Hmatná dlažba - sjezdy 
35=35,000 [A]</t>
  </si>
  <si>
    <t>45</t>
  </si>
  <si>
    <t>587206</t>
  </si>
  <si>
    <t>PŘEDLÁŽDĚNÍ KRYTU Z BETONOVÝCH DLAŽDIC SE ZÁMKEM</t>
  </si>
  <si>
    <t>Přeskládání dlažby stávajícího chodníku  
Odměřeno planimetricky v programu AutoCad ze situačních výkresů a vzorových příčných řezů.</t>
  </si>
  <si>
    <t>3=3,000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</si>
  <si>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</si>
  <si>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Přidružená stavební výroba</t>
  </si>
  <si>
    <t>46</t>
  </si>
  <si>
    <t>702232</t>
  </si>
  <si>
    <t>KABELOVÁ CHRÁNIČKA ZEMNÍ DĚLENÁ DN PŘES 100 DO 200 MM</t>
  </si>
  <si>
    <t>Půlená chránička pro ochranu stávajících inženýrských sítí a chráničky pro budoucí protažení kabelu VO  
Odměřeno planimetricky v programu AutoCad ze situačních výkresů a vzorových příčných řezů.</t>
  </si>
  <si>
    <t>88=88,000 [A]</t>
  </si>
  <si>
    <t>1. Položka obsahuje:  
– proražení otvoru zdivem o průřezu od 0,01 do 0,025m2  
– úpravu a začištění omítky po montáži vedení  
– pomocné mechanismy  
2. Položka neobsahuje:  
– protipožární ucpávku  
3. Způsob měření:  
Udává se počet kusů kompletní konstrukce nebo práce.</t>
  </si>
  <si>
    <t>Potrubí</t>
  </si>
  <si>
    <t>47</t>
  </si>
  <si>
    <t>87433</t>
  </si>
  <si>
    <t>POTRUBÍ Z TRUB PLASTOVÝCH ODPADNÍCH DN DO 150MM</t>
  </si>
  <si>
    <t>Přípojky od uličních vpustí PVC DN 150 SN 16  
Odměřeno planimetricky v programu AutoCad ze situačních výkresů a vzorových příčných řezů.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</si>
  <si>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</si>
  <si>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48</t>
  </si>
  <si>
    <t>87444</t>
  </si>
  <si>
    <t>POTRUBÍ Z TRUB PLASTOVÝCH ODPADNÍCH DN DO 250MM</t>
  </si>
  <si>
    <t>Plastová kanalizační trouba PVC-U SN 12 DN 250 v dl. 63,5m v km 3,066 – 3,129 50. Čerpání se souhlasem TDI v případě havarijního stavu po odkrytí na stavbě.  
Odměřeno planimetricky v programu AutoCad ze situačních výkresů a vzorových příčných řezů.</t>
  </si>
  <si>
    <t>63,5=63,500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</si>
  <si>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</si>
  <si>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49</t>
  </si>
  <si>
    <t>Plastová kanalizační trouba PVC-U SN 12 DN 250 v dl. 30,5m. Zatrubnění příkopu v km 3,215 – 3,245 50.  
Odměřeno planimetricky v programu AutoCad ze situačních výkresů a vzorových příčných řezů.</t>
  </si>
  <si>
    <t>30,5=30,500 [A]</t>
  </si>
  <si>
    <t>50</t>
  </si>
  <si>
    <t>894858</t>
  </si>
  <si>
    <t>ŠACHTY KANALIZAČNÍ PLASTOVÉ D 600MM</t>
  </si>
  <si>
    <t>KUS</t>
  </si>
  <si>
    <t>Revizní plastové šachty z korugovaných trub DN 600 včetně výkopu a poklopu (hloubka šachet cca 1,2m).  
Odměřeno planimetricky v programu AutoCad ze situačních výkresů a vzorových příčných řezů.</t>
  </si>
  <si>
    <t>4=4,000 [A]</t>
  </si>
  <si>
    <t>položka zahrnuje:  
- poklopy s rámem z předepsaného materiálu a tvaru  
- předepsané plastové skruže, dno a není-li uvedeno jinak i podkladní vrstvu (z kameniva nebo  
betonu).  
- výplň, těsnění a tmelení spár a spojů,  
- očištění a ošetření úložných ploch,  
- předepsané podkladní konstrukce</t>
  </si>
  <si>
    <t>51</t>
  </si>
  <si>
    <t>89923</t>
  </si>
  <si>
    <t>VÝŠKOVÁ ÚPRAVA KRYCÍCH HRNCŮ</t>
  </si>
  <si>
    <t>Výšková úprava vodovodních šoupat  
Odměřeno planimetricky v programu AutoCad ze situačních výkresů a vzorových příčných řezů.</t>
  </si>
  <si>
    <t>- položka výškové úpravy zahrnuje všechny nutné práce a materiály pro zvýšení nebo snížení zařízení (včetně nutné úpravy stávajícího povrchu vozovky nebo chodníku).</t>
  </si>
  <si>
    <t>52</t>
  </si>
  <si>
    <t>89980</t>
  </si>
  <si>
    <t>TELEVIZNÍ PROHLÍDKA POTRUBÍ</t>
  </si>
  <si>
    <t>Kamerová zkouška dešťové kanalizace v km 3,066 – 3,129 50 a kamerová zkouška potrubí v km 3,215 . km 3,245 50.</t>
  </si>
  <si>
    <t>63,5+30,5=94,000 [A]</t>
  </si>
  <si>
    <t>položka zahrnuje prohlídku potrubí televizní kamerou, záznam prohlídky na nosičích DVD a vyhotovení závěrečného písemného protokolu</t>
  </si>
  <si>
    <t>Ostatní konstrukce a práce</t>
  </si>
  <si>
    <t>53</t>
  </si>
  <si>
    <t>91710</t>
  </si>
  <si>
    <t>OBRUBY Z BETONOVÝCH PALISÁD</t>
  </si>
  <si>
    <t>Betonové palisády v místech sjezdů s velkým výškovým rozdílem. Max. výška palisády 1000 mm. Délka palisád 25m.   
Odměřeno planimetricky v programu AutoCad ze situačních výkresů a vzorových příčných řezů.</t>
  </si>
  <si>
    <t>0,15*0,15*1,0*25=0,563 [A]</t>
  </si>
  <si>
    <t>Položka zahrnuje:  
dodání a pokládku betonových palisád o rozměrech předepsaných zadávací dokumentací  
betonové lože i boční betonovou opěrku.</t>
  </si>
  <si>
    <t>54</t>
  </si>
  <si>
    <t>917212</t>
  </si>
  <si>
    <t>ZÁHONOVÉ OBRUBY Z BETONOVÝCH OBRUBNÍKŮ ŠÍŘ 80MM</t>
  </si>
  <si>
    <t>Betonová obruba chodníková 80x200x1000  
Odměřeno planimetricky v programu AutoCad ze situačních výkresů a vzorových příčných řezů.</t>
  </si>
  <si>
    <t>366=366,000 [A]</t>
  </si>
  <si>
    <t>Položka zahrnuje:  
dodání a pokládku betonových obrubníků o rozměrech předepsaných zadávací dokumentací  
betonové lože i boční betonovou opěrku.</t>
  </si>
  <si>
    <t>55</t>
  </si>
  <si>
    <t>917224</t>
  </si>
  <si>
    <t>SILNIČNÍ A CHODNÍKOVÉ OBRUBY Z BETONOVÝCH OBRUBNÍKŮ ŠÍŘ 150MM</t>
  </si>
  <si>
    <t>Betonová obruba silniční 150x250x1000 mm  
Odměřeno planimetricky v programu AutoCad ze situačních výkresů a vzorových příčných řezů.</t>
  </si>
  <si>
    <t>Položka zahrnuje:  
dodání a pokládku betonových obrubníků o rozměrech předepsaných zadávací dokumentací betonové lože i boční betonovou opěrku.</t>
  </si>
  <si>
    <t>56</t>
  </si>
  <si>
    <t>Betonová obruba silniční nájezdová 150x150x1000 mm  
V místě sjezdů a míst usnadňující přecházení  
Odměřeno planimetricky v programu AutoCad ze situačních výkresů a vzorových příčných řezů.</t>
  </si>
  <si>
    <t>6=6,000 [A]</t>
  </si>
  <si>
    <t>57</t>
  </si>
  <si>
    <t>931324</t>
  </si>
  <si>
    <t>TĚSNĚNÍ DILATAČ SPAR ASF ZÁLIVKOU MODIFIK PRŮŘ DO 400MM2</t>
  </si>
  <si>
    <t>položka zahrnuje dodávku a osazení předepsaného materiálu, očištění ploch spáry před úpravou, očištění okolí spáry po úpravě  
nezahrnuje těsnící profil</t>
  </si>
  <si>
    <t>58</t>
  </si>
  <si>
    <t>96616</t>
  </si>
  <si>
    <t>BOURÁNÍ KONSTRUKCÍ ZE ŽELEZOBETONU</t>
  </si>
  <si>
    <t>Vybourání stávajících kolmých čel podélných propustků  
Odměřeno planimetricky v programu AutoCad ze situačních výkresů a vzorových příčných řezů.</t>
  </si>
  <si>
    <t>0,3*2*0,75=0,450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</si>
  <si>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</si>
  <si>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59</t>
  </si>
  <si>
    <t>966345</t>
  </si>
  <si>
    <t>BOURÁNÍ PROPUSTŮ Z TRUB DN DO 300MM</t>
  </si>
  <si>
    <t>Odstranění betonové trouby DN 300 stávajícího zatrubnění příkopu v km 2,995 – 3,055 40  
Odměřeno planimetricky v programu AutoCad ze situačních výkresů a vzorových příčných řezů.</t>
  </si>
  <si>
    <t>60,4=60,400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</si>
  <si>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</si>
  <si>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60</t>
  </si>
  <si>
    <t>966346</t>
  </si>
  <si>
    <t>BOURÁNÍ PROPUSTŮ Z TRUB DN DO 400MM</t>
  </si>
  <si>
    <t>Odstranění betonových trub podélných propustků v km 3,230 a km 3,243  
Odměřeno planimetricky v programu AutoCad ze situačních výkresů a vzorových příčných řezů.</t>
  </si>
  <si>
    <t>4+9,5=13,500 [A]</t>
  </si>
  <si>
    <t>61</t>
  </si>
  <si>
    <t>96687</t>
  </si>
  <si>
    <t>VYBOURÁNÍ ULIČNÍCH VPUSTÍ KOMPLETNÍCH</t>
  </si>
  <si>
    <t>Odstranění stávajících vpustí zatrubnění  
Odměřeno planimetricky v programu AutoCad ze situačních výkresů a vzorových příčných řezů.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</si>
  <si>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</si>
  <si>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62</t>
  </si>
  <si>
    <t>969245</t>
  </si>
  <si>
    <t>VYBOURÁNÍ POTRUBÍ DN DO 300MM KANALIZAČ</t>
  </si>
  <si>
    <t>Odstranění betonové trouby DN 300 stávající kanalizace v km 3,066 – 3,129 50. Čerpání se souhlasem TDI v případě havarijního stavu po odkrytí na stavbě.  
Odměřeno planimetricky v programu AutoCad ze situačních výkresů a vzorových příčných řezů.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</si>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</sst>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8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</cellStyleXfs>
  <cellXfs count="40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0" xfId="6" applyFont="1" applyFill="1" applyAlignment="1"/>
    <xf numFmtId="0" fontId="0" fillId="2" borderId="2" xfId="6" applyFont="1" applyFill="1" applyBorder="1" applyAlignment="1"/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workbookViewId="0">
      <selection activeCell="C35" sqref="C35"/>
    </sheetView>
  </sheetViews>
  <sheetFormatPr defaultColWidth="9.140625" defaultRowHeight="12.75" customHeight="1"/>
  <cols>
    <col min="1" max="1" width="25.7109375" customWidth="1"/>
    <col min="2" max="2" width="66.7109375" customWidth="1"/>
    <col min="3" max="5" width="20.7109375" customWidth="1"/>
  </cols>
  <sheetData>
    <row r="1" spans="1:5" ht="12.75" customHeight="1">
      <c r="A1" s="38"/>
      <c r="B1" s="4" t="s">
        <v>0</v>
      </c>
      <c r="C1" s="4"/>
      <c r="D1" s="4"/>
      <c r="E1" s="4"/>
    </row>
    <row r="2" spans="1:5" ht="12.75" customHeight="1">
      <c r="A2" s="38"/>
      <c r="B2" s="34" t="s">
        <v>1</v>
      </c>
      <c r="C2" s="4"/>
      <c r="D2" s="4"/>
      <c r="E2" s="4"/>
    </row>
    <row r="3" spans="1:5" ht="20.100000000000001" customHeight="1">
      <c r="A3" s="38"/>
      <c r="B3" s="38"/>
      <c r="C3" s="4"/>
      <c r="D3" s="4"/>
      <c r="E3" s="4"/>
    </row>
    <row r="4" spans="1:5" ht="20.100000000000001" customHeight="1">
      <c r="A4" s="4"/>
      <c r="B4" s="33" t="s">
        <v>2</v>
      </c>
      <c r="C4" s="4"/>
      <c r="D4" s="4"/>
      <c r="E4" s="4"/>
    </row>
    <row r="5" spans="1:5" ht="12.75" customHeight="1">
      <c r="A5" s="4"/>
      <c r="B5" s="38" t="s">
        <v>3</v>
      </c>
      <c r="C5" s="38"/>
      <c r="D5" s="38"/>
      <c r="E5" s="4"/>
    </row>
    <row r="6" spans="1:5" ht="12.75" customHeight="1">
      <c r="A6" s="4"/>
      <c r="B6" s="5" t="s">
        <v>4</v>
      </c>
      <c r="C6" s="7">
        <f>SUM(C10:C11)</f>
        <v>0</v>
      </c>
      <c r="D6" s="4"/>
      <c r="E6" s="4"/>
    </row>
    <row r="7" spans="1:5" ht="12.75" customHeight="1">
      <c r="A7" s="4"/>
      <c r="B7" s="5" t="s">
        <v>5</v>
      </c>
      <c r="C7" s="7">
        <f>SUM(E10:E11)</f>
        <v>0</v>
      </c>
      <c r="D7" s="4"/>
      <c r="E7" s="4"/>
    </row>
    <row r="8" spans="1:5" ht="12.75" customHeight="1">
      <c r="A8" s="2"/>
      <c r="B8" s="2"/>
      <c r="C8" s="2"/>
      <c r="D8" s="2"/>
      <c r="E8" s="2"/>
    </row>
    <row r="9" spans="1:5" ht="12.75" customHeight="1">
      <c r="A9" s="6" t="s">
        <v>6</v>
      </c>
      <c r="B9" s="6" t="s">
        <v>7</v>
      </c>
      <c r="C9" s="6" t="s">
        <v>8</v>
      </c>
      <c r="D9" s="6" t="s">
        <v>9</v>
      </c>
      <c r="E9" s="6" t="s">
        <v>10</v>
      </c>
    </row>
    <row r="10" spans="1:5" ht="12.75" customHeight="1">
      <c r="A10" s="15" t="s">
        <v>11</v>
      </c>
      <c r="B10" s="15" t="s">
        <v>12</v>
      </c>
      <c r="C10" s="16">
        <f>'SO 001'!I3</f>
        <v>0</v>
      </c>
      <c r="D10" s="16">
        <f>'SO 001'!O2</f>
        <v>0</v>
      </c>
      <c r="E10" s="16">
        <f>C10+D10</f>
        <v>0</v>
      </c>
    </row>
    <row r="11" spans="1:5" ht="12.75" customHeight="1">
      <c r="A11" s="15" t="s">
        <v>13</v>
      </c>
      <c r="B11" s="15" t="s">
        <v>14</v>
      </c>
      <c r="C11" s="16">
        <f>'SO 100'!I3</f>
        <v>0</v>
      </c>
      <c r="D11" s="16">
        <f>'SO 100'!O2</f>
        <v>0</v>
      </c>
      <c r="E11" s="16">
        <f>C11+D11</f>
        <v>0</v>
      </c>
    </row>
  </sheetData>
  <mergeCells count="3">
    <mergeCell ref="A1:A3"/>
    <mergeCell ref="B2:B3"/>
    <mergeCell ref="B5:D5"/>
  </mergeCells>
  <pageMargins left="0.75" right="0.75" top="1" bottom="1" header="0.5" footer="0.5"/>
  <pageSetup paperSize="9" scale="85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4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>
      <c r="A1" t="s">
        <v>15</v>
      </c>
      <c r="B1" s="4"/>
      <c r="C1" s="4"/>
      <c r="D1" s="4"/>
      <c r="E1" s="4" t="s">
        <v>0</v>
      </c>
      <c r="F1" s="4"/>
      <c r="G1" s="4"/>
      <c r="H1" s="4"/>
      <c r="I1" s="4"/>
      <c r="P1" t="s">
        <v>16</v>
      </c>
    </row>
    <row r="2" spans="1:18" ht="24.95" customHeight="1">
      <c r="B2" s="4"/>
      <c r="C2" s="4"/>
      <c r="D2" s="4"/>
      <c r="E2" s="3" t="s">
        <v>17</v>
      </c>
      <c r="F2" s="4"/>
      <c r="G2" s="4"/>
      <c r="H2" s="2"/>
      <c r="I2" s="2"/>
      <c r="O2">
        <f>0+O8</f>
        <v>0</v>
      </c>
      <c r="P2" t="s">
        <v>16</v>
      </c>
    </row>
    <row r="3" spans="1:18" ht="15" customHeight="1">
      <c r="A3" t="s">
        <v>18</v>
      </c>
      <c r="B3" s="10" t="s">
        <v>19</v>
      </c>
      <c r="C3" s="36" t="s">
        <v>20</v>
      </c>
      <c r="D3" s="38"/>
      <c r="E3" s="11" t="s">
        <v>21</v>
      </c>
      <c r="F3" s="4"/>
      <c r="G3" s="9"/>
      <c r="H3" s="8" t="s">
        <v>11</v>
      </c>
      <c r="I3" s="30">
        <f>0+I8</f>
        <v>0</v>
      </c>
      <c r="O3" t="s">
        <v>22</v>
      </c>
      <c r="P3" t="s">
        <v>23</v>
      </c>
    </row>
    <row r="4" spans="1:18" ht="15" customHeight="1">
      <c r="A4" t="s">
        <v>24</v>
      </c>
      <c r="B4" s="12" t="s">
        <v>25</v>
      </c>
      <c r="C4" s="37" t="s">
        <v>11</v>
      </c>
      <c r="D4" s="39"/>
      <c r="E4" s="13" t="s">
        <v>12</v>
      </c>
      <c r="F4" s="2"/>
      <c r="G4" s="2"/>
      <c r="H4" s="14"/>
      <c r="I4" s="14"/>
      <c r="O4" t="s">
        <v>26</v>
      </c>
      <c r="P4" t="s">
        <v>23</v>
      </c>
    </row>
    <row r="5" spans="1:18" ht="12.75" customHeight="1">
      <c r="A5" s="35" t="s">
        <v>27</v>
      </c>
      <c r="B5" s="35" t="s">
        <v>28</v>
      </c>
      <c r="C5" s="35" t="s">
        <v>29</v>
      </c>
      <c r="D5" s="35" t="s">
        <v>30</v>
      </c>
      <c r="E5" s="35" t="s">
        <v>31</v>
      </c>
      <c r="F5" s="35" t="s">
        <v>32</v>
      </c>
      <c r="G5" s="35" t="s">
        <v>33</v>
      </c>
      <c r="H5" s="35" t="s">
        <v>34</v>
      </c>
      <c r="I5" s="35"/>
      <c r="O5" t="s">
        <v>35</v>
      </c>
      <c r="P5" t="s">
        <v>23</v>
      </c>
    </row>
    <row r="6" spans="1:18" ht="12.75" customHeight="1">
      <c r="A6" s="35"/>
      <c r="B6" s="35"/>
      <c r="C6" s="35"/>
      <c r="D6" s="35"/>
      <c r="E6" s="35"/>
      <c r="F6" s="35"/>
      <c r="G6" s="35"/>
      <c r="H6" s="1" t="s">
        <v>36</v>
      </c>
      <c r="I6" s="1" t="s">
        <v>37</v>
      </c>
    </row>
    <row r="7" spans="1:18" ht="12.75" customHeight="1">
      <c r="A7" s="1" t="s">
        <v>38</v>
      </c>
      <c r="B7" s="1" t="s">
        <v>39</v>
      </c>
      <c r="C7" s="1" t="s">
        <v>23</v>
      </c>
      <c r="D7" s="1" t="s">
        <v>16</v>
      </c>
      <c r="E7" s="1" t="s">
        <v>40</v>
      </c>
      <c r="F7" s="1" t="s">
        <v>41</v>
      </c>
      <c r="G7" s="1" t="s">
        <v>42</v>
      </c>
      <c r="H7" s="1" t="s">
        <v>43</v>
      </c>
      <c r="I7" s="1" t="s">
        <v>44</v>
      </c>
    </row>
    <row r="8" spans="1:18" ht="12.75" customHeight="1">
      <c r="A8" s="14" t="s">
        <v>45</v>
      </c>
      <c r="B8" s="14"/>
      <c r="C8" s="18" t="s">
        <v>38</v>
      </c>
      <c r="D8" s="14"/>
      <c r="E8" s="19" t="s">
        <v>46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0+I9+I13+I17+I21+I25+I29+I33+I37+I41</f>
        <v>0</v>
      </c>
      <c r="R8">
        <f>0+O9+O13+O17+O21+O25+O29+O33+O37+O41</f>
        <v>0</v>
      </c>
    </row>
    <row r="9" spans="1:18">
      <c r="A9" s="17" t="s">
        <v>47</v>
      </c>
      <c r="B9" s="21" t="s">
        <v>39</v>
      </c>
      <c r="C9" s="21" t="s">
        <v>48</v>
      </c>
      <c r="D9" s="17" t="s">
        <v>49</v>
      </c>
      <c r="E9" s="22" t="s">
        <v>50</v>
      </c>
      <c r="F9" s="23" t="s">
        <v>51</v>
      </c>
      <c r="G9" s="24">
        <v>1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 ht="25.5">
      <c r="A10" s="26" t="s">
        <v>52</v>
      </c>
      <c r="E10" s="27" t="s">
        <v>53</v>
      </c>
    </row>
    <row r="11" spans="1:18">
      <c r="A11" s="28" t="s">
        <v>54</v>
      </c>
      <c r="E11" s="29" t="s">
        <v>55</v>
      </c>
    </row>
    <row r="12" spans="1:18">
      <c r="A12" t="s">
        <v>56</v>
      </c>
      <c r="E12" s="27" t="s">
        <v>57</v>
      </c>
    </row>
    <row r="13" spans="1:18">
      <c r="A13" s="17" t="s">
        <v>47</v>
      </c>
      <c r="B13" s="21" t="s">
        <v>23</v>
      </c>
      <c r="C13" s="21" t="s">
        <v>58</v>
      </c>
      <c r="D13" s="17" t="s">
        <v>49</v>
      </c>
      <c r="E13" s="22" t="s">
        <v>59</v>
      </c>
      <c r="F13" s="23" t="s">
        <v>51</v>
      </c>
      <c r="G13" s="24">
        <v>1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23</v>
      </c>
    </row>
    <row r="14" spans="1:18">
      <c r="A14" s="26" t="s">
        <v>52</v>
      </c>
      <c r="E14" s="27" t="s">
        <v>60</v>
      </c>
    </row>
    <row r="15" spans="1:18">
      <c r="A15" s="28" t="s">
        <v>54</v>
      </c>
      <c r="E15" s="29" t="s">
        <v>55</v>
      </c>
    </row>
    <row r="16" spans="1:18">
      <c r="A16" t="s">
        <v>56</v>
      </c>
      <c r="E16" s="27" t="s">
        <v>57</v>
      </c>
    </row>
    <row r="17" spans="1:16">
      <c r="A17" s="17" t="s">
        <v>47</v>
      </c>
      <c r="B17" s="21" t="s">
        <v>16</v>
      </c>
      <c r="C17" s="21" t="s">
        <v>61</v>
      </c>
      <c r="D17" s="17" t="s">
        <v>49</v>
      </c>
      <c r="E17" s="22" t="s">
        <v>62</v>
      </c>
      <c r="F17" s="23" t="s">
        <v>51</v>
      </c>
      <c r="G17" s="24">
        <v>1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23</v>
      </c>
    </row>
    <row r="18" spans="1:16" ht="25.5">
      <c r="A18" s="26" t="s">
        <v>52</v>
      </c>
      <c r="E18" s="27" t="s">
        <v>63</v>
      </c>
    </row>
    <row r="19" spans="1:16">
      <c r="A19" s="28" t="s">
        <v>54</v>
      </c>
      <c r="E19" s="29" t="s">
        <v>55</v>
      </c>
    </row>
    <row r="20" spans="1:16">
      <c r="A20" t="s">
        <v>56</v>
      </c>
      <c r="E20" s="27" t="s">
        <v>64</v>
      </c>
    </row>
    <row r="21" spans="1:16">
      <c r="A21" s="17" t="s">
        <v>47</v>
      </c>
      <c r="B21" s="21" t="s">
        <v>40</v>
      </c>
      <c r="C21" s="21" t="s">
        <v>65</v>
      </c>
      <c r="D21" s="17" t="s">
        <v>39</v>
      </c>
      <c r="E21" s="22" t="s">
        <v>66</v>
      </c>
      <c r="F21" s="23" t="s">
        <v>51</v>
      </c>
      <c r="G21" s="24">
        <v>1</v>
      </c>
      <c r="H21" s="25">
        <v>0</v>
      </c>
      <c r="I21" s="25">
        <f>ROUND(ROUND(H21,2)*ROUND(G21,3),2)</f>
        <v>0</v>
      </c>
      <c r="O21">
        <f>(I21*21)/100</f>
        <v>0</v>
      </c>
      <c r="P21" t="s">
        <v>23</v>
      </c>
    </row>
    <row r="22" spans="1:16">
      <c r="A22" s="26" t="s">
        <v>52</v>
      </c>
      <c r="E22" s="27" t="s">
        <v>67</v>
      </c>
    </row>
    <row r="23" spans="1:16">
      <c r="A23" s="28" t="s">
        <v>54</v>
      </c>
      <c r="E23" s="29" t="s">
        <v>55</v>
      </c>
    </row>
    <row r="24" spans="1:16">
      <c r="A24" t="s">
        <v>56</v>
      </c>
      <c r="E24" s="27" t="s">
        <v>68</v>
      </c>
    </row>
    <row r="25" spans="1:16">
      <c r="A25" s="17" t="s">
        <v>47</v>
      </c>
      <c r="B25" s="21" t="s">
        <v>41</v>
      </c>
      <c r="C25" s="21" t="s">
        <v>65</v>
      </c>
      <c r="D25" s="17" t="s">
        <v>23</v>
      </c>
      <c r="E25" s="22" t="s">
        <v>66</v>
      </c>
      <c r="F25" s="23" t="s">
        <v>51</v>
      </c>
      <c r="G25" s="24">
        <v>1</v>
      </c>
      <c r="H25" s="25">
        <v>0</v>
      </c>
      <c r="I25" s="25">
        <f>ROUND(ROUND(H25,2)*ROUND(G25,3),2)</f>
        <v>0</v>
      </c>
      <c r="O25">
        <f>(I25*21)/100</f>
        <v>0</v>
      </c>
      <c r="P25" t="s">
        <v>23</v>
      </c>
    </row>
    <row r="26" spans="1:16">
      <c r="A26" s="26" t="s">
        <v>52</v>
      </c>
      <c r="E26" s="27" t="s">
        <v>69</v>
      </c>
    </row>
    <row r="27" spans="1:16">
      <c r="A27" s="28" t="s">
        <v>54</v>
      </c>
      <c r="E27" s="29" t="s">
        <v>55</v>
      </c>
    </row>
    <row r="28" spans="1:16">
      <c r="A28" t="s">
        <v>56</v>
      </c>
      <c r="E28" s="27" t="s">
        <v>68</v>
      </c>
    </row>
    <row r="29" spans="1:16">
      <c r="A29" s="17" t="s">
        <v>47</v>
      </c>
      <c r="B29" s="21" t="s">
        <v>42</v>
      </c>
      <c r="C29" s="21" t="s">
        <v>70</v>
      </c>
      <c r="D29" s="17" t="s">
        <v>49</v>
      </c>
      <c r="E29" s="22" t="s">
        <v>71</v>
      </c>
      <c r="F29" s="23" t="s">
        <v>51</v>
      </c>
      <c r="G29" s="24">
        <v>1</v>
      </c>
      <c r="H29" s="25">
        <v>0</v>
      </c>
      <c r="I29" s="25">
        <f>ROUND(ROUND(H29,2)*ROUND(G29,3),2)</f>
        <v>0</v>
      </c>
      <c r="O29">
        <f>(I29*21)/100</f>
        <v>0</v>
      </c>
      <c r="P29" t="s">
        <v>23</v>
      </c>
    </row>
    <row r="30" spans="1:16">
      <c r="A30" s="26" t="s">
        <v>52</v>
      </c>
      <c r="E30" s="27" t="s">
        <v>72</v>
      </c>
    </row>
    <row r="31" spans="1:16">
      <c r="A31" s="28" t="s">
        <v>54</v>
      </c>
      <c r="E31" s="29" t="s">
        <v>55</v>
      </c>
    </row>
    <row r="32" spans="1:16">
      <c r="A32" t="s">
        <v>56</v>
      </c>
      <c r="E32" s="27" t="s">
        <v>68</v>
      </c>
    </row>
    <row r="33" spans="1:16">
      <c r="A33" s="17" t="s">
        <v>47</v>
      </c>
      <c r="B33" s="21" t="s">
        <v>73</v>
      </c>
      <c r="C33" s="21" t="s">
        <v>74</v>
      </c>
      <c r="D33" s="17" t="s">
        <v>49</v>
      </c>
      <c r="E33" s="22" t="s">
        <v>75</v>
      </c>
      <c r="F33" s="23" t="s">
        <v>51</v>
      </c>
      <c r="G33" s="24">
        <v>1</v>
      </c>
      <c r="H33" s="25">
        <v>0</v>
      </c>
      <c r="I33" s="25">
        <f>ROUND(ROUND(H33,2)*ROUND(G33,3),2)</f>
        <v>0</v>
      </c>
      <c r="O33">
        <f>(I33*21)/100</f>
        <v>0</v>
      </c>
      <c r="P33" t="s">
        <v>23</v>
      </c>
    </row>
    <row r="34" spans="1:16">
      <c r="A34" s="26" t="s">
        <v>52</v>
      </c>
      <c r="E34" s="27" t="s">
        <v>49</v>
      </c>
    </row>
    <row r="35" spans="1:16">
      <c r="A35" s="28" t="s">
        <v>54</v>
      </c>
      <c r="E35" s="29" t="s">
        <v>55</v>
      </c>
    </row>
    <row r="36" spans="1:16" ht="76.5">
      <c r="A36" t="s">
        <v>56</v>
      </c>
      <c r="E36" s="27" t="s">
        <v>76</v>
      </c>
    </row>
    <row r="37" spans="1:16">
      <c r="A37" s="17" t="s">
        <v>47</v>
      </c>
      <c r="B37" s="21" t="s">
        <v>77</v>
      </c>
      <c r="C37" s="21" t="s">
        <v>78</v>
      </c>
      <c r="D37" s="17" t="s">
        <v>49</v>
      </c>
      <c r="E37" s="22" t="s">
        <v>79</v>
      </c>
      <c r="F37" s="23" t="s">
        <v>51</v>
      </c>
      <c r="G37" s="24">
        <v>1</v>
      </c>
      <c r="H37" s="25">
        <v>0</v>
      </c>
      <c r="I37" s="25">
        <f>ROUND(ROUND(H37,2)*ROUND(G37,3),2)</f>
        <v>0</v>
      </c>
      <c r="O37">
        <f>(I37*21)/100</f>
        <v>0</v>
      </c>
      <c r="P37" t="s">
        <v>23</v>
      </c>
    </row>
    <row r="38" spans="1:16">
      <c r="A38" s="26" t="s">
        <v>52</v>
      </c>
      <c r="E38" s="27" t="s">
        <v>49</v>
      </c>
    </row>
    <row r="39" spans="1:16">
      <c r="A39" s="28" t="s">
        <v>54</v>
      </c>
      <c r="E39" s="29" t="s">
        <v>55</v>
      </c>
    </row>
    <row r="40" spans="1:16" ht="63.75">
      <c r="A40" t="s">
        <v>56</v>
      </c>
      <c r="E40" s="27" t="s">
        <v>80</v>
      </c>
    </row>
    <row r="41" spans="1:16">
      <c r="A41" s="17" t="s">
        <v>47</v>
      </c>
      <c r="B41" s="21" t="s">
        <v>43</v>
      </c>
      <c r="C41" s="21" t="s">
        <v>81</v>
      </c>
      <c r="D41" s="17" t="s">
        <v>49</v>
      </c>
      <c r="E41" s="22" t="s">
        <v>82</v>
      </c>
      <c r="F41" s="23" t="s">
        <v>83</v>
      </c>
      <c r="G41" s="24">
        <v>1</v>
      </c>
      <c r="H41" s="25">
        <v>0</v>
      </c>
      <c r="I41" s="25">
        <f>ROUND(ROUND(H41,2)*ROUND(G41,3),2)</f>
        <v>0</v>
      </c>
      <c r="O41">
        <f>(I41*21)/100</f>
        <v>0</v>
      </c>
      <c r="P41" t="s">
        <v>23</v>
      </c>
    </row>
    <row r="42" spans="1:16">
      <c r="A42" s="26" t="s">
        <v>52</v>
      </c>
      <c r="E42" s="27" t="s">
        <v>49</v>
      </c>
    </row>
    <row r="43" spans="1:16">
      <c r="A43" s="28" t="s">
        <v>54</v>
      </c>
      <c r="E43" s="29" t="s">
        <v>55</v>
      </c>
    </row>
    <row r="44" spans="1:16" ht="25.5">
      <c r="A44" t="s">
        <v>56</v>
      </c>
      <c r="E44" s="27" t="s">
        <v>84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scale="79" fitToHeight="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26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>
      <c r="A1" t="s">
        <v>15</v>
      </c>
      <c r="B1" s="4"/>
      <c r="C1" s="4"/>
      <c r="D1" s="4"/>
      <c r="E1" s="4" t="s">
        <v>0</v>
      </c>
      <c r="F1" s="4"/>
      <c r="G1" s="4"/>
      <c r="H1" s="4"/>
      <c r="I1" s="4"/>
      <c r="P1" t="s">
        <v>16</v>
      </c>
    </row>
    <row r="2" spans="1:18" ht="24.95" customHeight="1">
      <c r="B2" s="4"/>
      <c r="C2" s="4"/>
      <c r="D2" s="4"/>
      <c r="E2" s="3" t="s">
        <v>17</v>
      </c>
      <c r="F2" s="4"/>
      <c r="G2" s="4"/>
      <c r="H2" s="2"/>
      <c r="I2" s="2"/>
      <c r="O2">
        <f>0+O8+O33+O110+O119+O136+O193+O198+O223</f>
        <v>0</v>
      </c>
      <c r="P2" t="s">
        <v>16</v>
      </c>
    </row>
    <row r="3" spans="1:18" ht="15" customHeight="1">
      <c r="A3" t="s">
        <v>18</v>
      </c>
      <c r="B3" s="10" t="s">
        <v>19</v>
      </c>
      <c r="C3" s="36" t="s">
        <v>20</v>
      </c>
      <c r="D3" s="38"/>
      <c r="E3" s="11" t="s">
        <v>21</v>
      </c>
      <c r="F3" s="4"/>
      <c r="G3" s="9"/>
      <c r="H3" s="8" t="s">
        <v>13</v>
      </c>
      <c r="I3" s="30">
        <f>0+I8+I33+I110+I119+I136+I193+I198+I223</f>
        <v>0</v>
      </c>
      <c r="O3" t="s">
        <v>22</v>
      </c>
      <c r="P3" t="s">
        <v>23</v>
      </c>
    </row>
    <row r="4" spans="1:18" ht="15" customHeight="1">
      <c r="A4" t="s">
        <v>24</v>
      </c>
      <c r="B4" s="12" t="s">
        <v>25</v>
      </c>
      <c r="C4" s="37" t="s">
        <v>13</v>
      </c>
      <c r="D4" s="39"/>
      <c r="E4" s="13" t="s">
        <v>14</v>
      </c>
      <c r="F4" s="2"/>
      <c r="G4" s="2"/>
      <c r="H4" s="14"/>
      <c r="I4" s="14"/>
      <c r="O4" t="s">
        <v>26</v>
      </c>
      <c r="P4" t="s">
        <v>23</v>
      </c>
    </row>
    <row r="5" spans="1:18" ht="12.75" customHeight="1">
      <c r="A5" s="35" t="s">
        <v>27</v>
      </c>
      <c r="B5" s="35" t="s">
        <v>28</v>
      </c>
      <c r="C5" s="35" t="s">
        <v>29</v>
      </c>
      <c r="D5" s="35" t="s">
        <v>30</v>
      </c>
      <c r="E5" s="35" t="s">
        <v>31</v>
      </c>
      <c r="F5" s="35" t="s">
        <v>32</v>
      </c>
      <c r="G5" s="35" t="s">
        <v>33</v>
      </c>
      <c r="H5" s="35" t="s">
        <v>34</v>
      </c>
      <c r="I5" s="35"/>
      <c r="O5" t="s">
        <v>35</v>
      </c>
      <c r="P5" t="s">
        <v>23</v>
      </c>
    </row>
    <row r="6" spans="1:18" ht="12.75" customHeight="1">
      <c r="A6" s="35"/>
      <c r="B6" s="35"/>
      <c r="C6" s="35"/>
      <c r="D6" s="35"/>
      <c r="E6" s="35"/>
      <c r="F6" s="35"/>
      <c r="G6" s="35"/>
      <c r="H6" s="1" t="s">
        <v>36</v>
      </c>
      <c r="I6" s="1" t="s">
        <v>37</v>
      </c>
    </row>
    <row r="7" spans="1:18" ht="12.75" customHeight="1">
      <c r="A7" s="1" t="s">
        <v>38</v>
      </c>
      <c r="B7" s="1" t="s">
        <v>39</v>
      </c>
      <c r="C7" s="1" t="s">
        <v>23</v>
      </c>
      <c r="D7" s="1" t="s">
        <v>16</v>
      </c>
      <c r="E7" s="1" t="s">
        <v>40</v>
      </c>
      <c r="F7" s="1" t="s">
        <v>41</v>
      </c>
      <c r="G7" s="1" t="s">
        <v>42</v>
      </c>
      <c r="H7" s="1" t="s">
        <v>43</v>
      </c>
      <c r="I7" s="1" t="s">
        <v>44</v>
      </c>
    </row>
    <row r="8" spans="1:18" ht="12.75" customHeight="1">
      <c r="A8" s="14" t="s">
        <v>45</v>
      </c>
      <c r="B8" s="14"/>
      <c r="C8" s="18" t="s">
        <v>38</v>
      </c>
      <c r="D8" s="14"/>
      <c r="E8" s="19" t="s">
        <v>46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</f>
        <v>0</v>
      </c>
      <c r="R8">
        <f>0+O9+O13+O17+O21+O25+O29</f>
        <v>0</v>
      </c>
    </row>
    <row r="9" spans="1:18">
      <c r="A9" s="17" t="s">
        <v>47</v>
      </c>
      <c r="B9" s="21" t="s">
        <v>39</v>
      </c>
      <c r="C9" s="21" t="s">
        <v>85</v>
      </c>
      <c r="D9" s="17" t="s">
        <v>39</v>
      </c>
      <c r="E9" s="22" t="s">
        <v>86</v>
      </c>
      <c r="F9" s="23" t="s">
        <v>87</v>
      </c>
      <c r="G9" s="24">
        <v>161.363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>
      <c r="A10" s="26" t="s">
        <v>52</v>
      </c>
      <c r="E10" s="27" t="s">
        <v>88</v>
      </c>
    </row>
    <row r="11" spans="1:18" ht="114.75">
      <c r="A11" s="28" t="s">
        <v>54</v>
      </c>
      <c r="E11" s="29" t="s">
        <v>89</v>
      </c>
    </row>
    <row r="12" spans="1:18" ht="25.5">
      <c r="A12" t="s">
        <v>56</v>
      </c>
      <c r="E12" s="27" t="s">
        <v>90</v>
      </c>
    </row>
    <row r="13" spans="1:18">
      <c r="A13" s="17" t="s">
        <v>47</v>
      </c>
      <c r="B13" s="21" t="s">
        <v>23</v>
      </c>
      <c r="C13" s="21" t="s">
        <v>85</v>
      </c>
      <c r="D13" s="17" t="s">
        <v>23</v>
      </c>
      <c r="E13" s="22" t="s">
        <v>86</v>
      </c>
      <c r="F13" s="23" t="s">
        <v>87</v>
      </c>
      <c r="G13" s="24">
        <v>49.173999999999999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23</v>
      </c>
    </row>
    <row r="14" spans="1:18" ht="25.5">
      <c r="A14" s="26" t="s">
        <v>52</v>
      </c>
      <c r="E14" s="27" t="s">
        <v>91</v>
      </c>
    </row>
    <row r="15" spans="1:18" ht="25.5">
      <c r="A15" s="28" t="s">
        <v>54</v>
      </c>
      <c r="E15" s="29" t="s">
        <v>92</v>
      </c>
    </row>
    <row r="16" spans="1:18" ht="25.5">
      <c r="A16" t="s">
        <v>56</v>
      </c>
      <c r="E16" s="27" t="s">
        <v>90</v>
      </c>
    </row>
    <row r="17" spans="1:16">
      <c r="A17" s="17" t="s">
        <v>47</v>
      </c>
      <c r="B17" s="21" t="s">
        <v>16</v>
      </c>
      <c r="C17" s="21" t="s">
        <v>85</v>
      </c>
      <c r="D17" s="17" t="s">
        <v>16</v>
      </c>
      <c r="E17" s="22" t="s">
        <v>86</v>
      </c>
      <c r="F17" s="23" t="s">
        <v>87</v>
      </c>
      <c r="G17" s="24">
        <v>10.199999999999999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23</v>
      </c>
    </row>
    <row r="18" spans="1:16">
      <c r="A18" s="26" t="s">
        <v>52</v>
      </c>
      <c r="E18" s="27" t="s">
        <v>93</v>
      </c>
    </row>
    <row r="19" spans="1:16" ht="25.5">
      <c r="A19" s="28" t="s">
        <v>54</v>
      </c>
      <c r="E19" s="29" t="s">
        <v>94</v>
      </c>
    </row>
    <row r="20" spans="1:16" ht="25.5">
      <c r="A20" t="s">
        <v>56</v>
      </c>
      <c r="E20" s="27" t="s">
        <v>90</v>
      </c>
    </row>
    <row r="21" spans="1:16">
      <c r="A21" s="17" t="s">
        <v>47</v>
      </c>
      <c r="B21" s="21" t="s">
        <v>40</v>
      </c>
      <c r="C21" s="21" t="s">
        <v>95</v>
      </c>
      <c r="D21" s="17" t="s">
        <v>39</v>
      </c>
      <c r="E21" s="22" t="s">
        <v>96</v>
      </c>
      <c r="F21" s="23" t="s">
        <v>87</v>
      </c>
      <c r="G21" s="24">
        <v>39.874000000000002</v>
      </c>
      <c r="H21" s="25">
        <v>0</v>
      </c>
      <c r="I21" s="25">
        <f>ROUND(ROUND(H21,2)*ROUND(G21,3),2)</f>
        <v>0</v>
      </c>
      <c r="O21">
        <f>(I21*21)/100</f>
        <v>0</v>
      </c>
      <c r="P21" t="s">
        <v>23</v>
      </c>
    </row>
    <row r="22" spans="1:16">
      <c r="A22" s="26" t="s">
        <v>52</v>
      </c>
      <c r="E22" s="27" t="s">
        <v>97</v>
      </c>
    </row>
    <row r="23" spans="1:16" ht="165.75">
      <c r="A23" s="28" t="s">
        <v>54</v>
      </c>
      <c r="E23" s="29" t="s">
        <v>98</v>
      </c>
    </row>
    <row r="24" spans="1:16" ht="25.5">
      <c r="A24" t="s">
        <v>56</v>
      </c>
      <c r="E24" s="27" t="s">
        <v>90</v>
      </c>
    </row>
    <row r="25" spans="1:16">
      <c r="A25" s="17" t="s">
        <v>47</v>
      </c>
      <c r="B25" s="21" t="s">
        <v>41</v>
      </c>
      <c r="C25" s="21" t="s">
        <v>95</v>
      </c>
      <c r="D25" s="17" t="s">
        <v>23</v>
      </c>
      <c r="E25" s="22" t="s">
        <v>96</v>
      </c>
      <c r="F25" s="23" t="s">
        <v>87</v>
      </c>
      <c r="G25" s="24">
        <v>22.416</v>
      </c>
      <c r="H25" s="25">
        <v>0</v>
      </c>
      <c r="I25" s="25">
        <f>ROUND(ROUND(H25,2)*ROUND(G25,3),2)</f>
        <v>0</v>
      </c>
      <c r="O25">
        <f>(I25*21)/100</f>
        <v>0</v>
      </c>
      <c r="P25" t="s">
        <v>23</v>
      </c>
    </row>
    <row r="26" spans="1:16" ht="25.5">
      <c r="A26" s="26" t="s">
        <v>52</v>
      </c>
      <c r="E26" s="27" t="s">
        <v>99</v>
      </c>
    </row>
    <row r="27" spans="1:16" ht="25.5">
      <c r="A27" s="28" t="s">
        <v>54</v>
      </c>
      <c r="E27" s="29" t="s">
        <v>100</v>
      </c>
    </row>
    <row r="28" spans="1:16" ht="25.5">
      <c r="A28" t="s">
        <v>56</v>
      </c>
      <c r="E28" s="27" t="s">
        <v>90</v>
      </c>
    </row>
    <row r="29" spans="1:16">
      <c r="A29" s="17" t="s">
        <v>47</v>
      </c>
      <c r="B29" s="21" t="s">
        <v>42</v>
      </c>
      <c r="C29" s="21" t="s">
        <v>101</v>
      </c>
      <c r="D29" s="17" t="s">
        <v>49</v>
      </c>
      <c r="E29" s="22" t="s">
        <v>102</v>
      </c>
      <c r="F29" s="23" t="s">
        <v>87</v>
      </c>
      <c r="G29" s="24">
        <v>36</v>
      </c>
      <c r="H29" s="25">
        <v>0</v>
      </c>
      <c r="I29" s="25">
        <f>ROUND(ROUND(H29,2)*ROUND(G29,3),2)</f>
        <v>0</v>
      </c>
      <c r="O29">
        <f>(I29*21)/100</f>
        <v>0</v>
      </c>
      <c r="P29" t="s">
        <v>23</v>
      </c>
    </row>
    <row r="30" spans="1:16">
      <c r="A30" s="26" t="s">
        <v>52</v>
      </c>
      <c r="E30" s="27" t="s">
        <v>103</v>
      </c>
    </row>
    <row r="31" spans="1:16">
      <c r="A31" s="28" t="s">
        <v>54</v>
      </c>
      <c r="E31" s="29" t="s">
        <v>104</v>
      </c>
    </row>
    <row r="32" spans="1:16" ht="38.25">
      <c r="A32" t="s">
        <v>56</v>
      </c>
      <c r="E32" s="27" t="s">
        <v>105</v>
      </c>
    </row>
    <row r="33" spans="1:18" ht="12.75" customHeight="1">
      <c r="A33" s="2" t="s">
        <v>45</v>
      </c>
      <c r="B33" s="2"/>
      <c r="C33" s="31" t="s">
        <v>39</v>
      </c>
      <c r="D33" s="2"/>
      <c r="E33" s="19" t="s">
        <v>106</v>
      </c>
      <c r="F33" s="2"/>
      <c r="G33" s="2"/>
      <c r="H33" s="2"/>
      <c r="I33" s="32">
        <f>0+Q33</f>
        <v>0</v>
      </c>
      <c r="O33">
        <f>0+R33</f>
        <v>0</v>
      </c>
      <c r="Q33">
        <f>0+I34+I38+I42+I46+I50+I54+I58+I62+I66+I70+I74+I78+I82+I86+I90+I94+I98+I102+I106</f>
        <v>0</v>
      </c>
      <c r="R33">
        <f>0+O34+O38+O42+O46+O50+O54+O58+O62+O66+O70+O74+O78+O82+O86+O90+O94+O98+O102+O106</f>
        <v>0</v>
      </c>
    </row>
    <row r="34" spans="1:18">
      <c r="A34" s="17" t="s">
        <v>47</v>
      </c>
      <c r="B34" s="21" t="s">
        <v>73</v>
      </c>
      <c r="C34" s="21" t="s">
        <v>107</v>
      </c>
      <c r="D34" s="17" t="s">
        <v>49</v>
      </c>
      <c r="E34" s="22" t="s">
        <v>108</v>
      </c>
      <c r="F34" s="23" t="s">
        <v>87</v>
      </c>
      <c r="G34" s="24">
        <v>2.9550000000000001</v>
      </c>
      <c r="H34" s="25">
        <v>0</v>
      </c>
      <c r="I34" s="25">
        <f>ROUND(ROUND(H34,2)*ROUND(G34,3),2)</f>
        <v>0</v>
      </c>
      <c r="O34">
        <f>(I34*21)/100</f>
        <v>0</v>
      </c>
      <c r="P34" t="s">
        <v>23</v>
      </c>
    </row>
    <row r="35" spans="1:18" ht="38.25">
      <c r="A35" s="26" t="s">
        <v>52</v>
      </c>
      <c r="E35" s="27" t="s">
        <v>109</v>
      </c>
    </row>
    <row r="36" spans="1:18">
      <c r="A36" s="28" t="s">
        <v>54</v>
      </c>
      <c r="E36" s="29" t="s">
        <v>110</v>
      </c>
    </row>
    <row r="37" spans="1:18" ht="76.5">
      <c r="A37" t="s">
        <v>56</v>
      </c>
      <c r="E37" s="27" t="s">
        <v>111</v>
      </c>
    </row>
    <row r="38" spans="1:18">
      <c r="A38" s="17" t="s">
        <v>47</v>
      </c>
      <c r="B38" s="21" t="s">
        <v>77</v>
      </c>
      <c r="C38" s="21" t="s">
        <v>112</v>
      </c>
      <c r="D38" s="17" t="s">
        <v>49</v>
      </c>
      <c r="E38" s="22" t="s">
        <v>113</v>
      </c>
      <c r="F38" s="23" t="s">
        <v>87</v>
      </c>
      <c r="G38" s="24">
        <v>7.6</v>
      </c>
      <c r="H38" s="25">
        <v>0</v>
      </c>
      <c r="I38" s="25">
        <f>ROUND(ROUND(H38,2)*ROUND(G38,3),2)</f>
        <v>0</v>
      </c>
      <c r="O38">
        <f>(I38*21)/100</f>
        <v>0</v>
      </c>
      <c r="P38" t="s">
        <v>23</v>
      </c>
    </row>
    <row r="39" spans="1:18" ht="51">
      <c r="A39" s="26" t="s">
        <v>52</v>
      </c>
      <c r="E39" s="27" t="s">
        <v>114</v>
      </c>
    </row>
    <row r="40" spans="1:18">
      <c r="A40" s="28" t="s">
        <v>54</v>
      </c>
      <c r="E40" s="29" t="s">
        <v>115</v>
      </c>
    </row>
    <row r="41" spans="1:18" ht="76.5">
      <c r="A41" t="s">
        <v>56</v>
      </c>
      <c r="E41" s="27" t="s">
        <v>111</v>
      </c>
    </row>
    <row r="42" spans="1:18" ht="25.5">
      <c r="A42" s="17" t="s">
        <v>47</v>
      </c>
      <c r="B42" s="21" t="s">
        <v>43</v>
      </c>
      <c r="C42" s="21" t="s">
        <v>116</v>
      </c>
      <c r="D42" s="17" t="s">
        <v>49</v>
      </c>
      <c r="E42" s="22" t="s">
        <v>117</v>
      </c>
      <c r="F42" s="23" t="s">
        <v>87</v>
      </c>
      <c r="G42" s="24">
        <v>91.335999999999999</v>
      </c>
      <c r="H42" s="25">
        <v>0</v>
      </c>
      <c r="I42" s="25">
        <f>ROUND(ROUND(H42,2)*ROUND(G42,3),2)</f>
        <v>0</v>
      </c>
      <c r="O42">
        <f>(I42*21)/100</f>
        <v>0</v>
      </c>
      <c r="P42" t="s">
        <v>23</v>
      </c>
    </row>
    <row r="43" spans="1:18" ht="51">
      <c r="A43" s="26" t="s">
        <v>52</v>
      </c>
      <c r="E43" s="27" t="s">
        <v>118</v>
      </c>
    </row>
    <row r="44" spans="1:18" ht="102">
      <c r="A44" s="28" t="s">
        <v>54</v>
      </c>
      <c r="E44" s="29" t="s">
        <v>119</v>
      </c>
    </row>
    <row r="45" spans="1:18" ht="76.5">
      <c r="A45" t="s">
        <v>56</v>
      </c>
      <c r="E45" s="27" t="s">
        <v>111</v>
      </c>
    </row>
    <row r="46" spans="1:18">
      <c r="A46" s="17" t="s">
        <v>47</v>
      </c>
      <c r="B46" s="21" t="s">
        <v>44</v>
      </c>
      <c r="C46" s="21" t="s">
        <v>120</v>
      </c>
      <c r="D46" s="17" t="s">
        <v>49</v>
      </c>
      <c r="E46" s="22" t="s">
        <v>121</v>
      </c>
      <c r="F46" s="23" t="s">
        <v>87</v>
      </c>
      <c r="G46" s="24">
        <v>10.199999999999999</v>
      </c>
      <c r="H46" s="25">
        <v>0</v>
      </c>
      <c r="I46" s="25">
        <f>ROUND(ROUND(H46,2)*ROUND(G46,3),2)</f>
        <v>0</v>
      </c>
      <c r="O46">
        <f>(I46*21)/100</f>
        <v>0</v>
      </c>
      <c r="P46" t="s">
        <v>23</v>
      </c>
    </row>
    <row r="47" spans="1:18" ht="51">
      <c r="A47" s="26" t="s">
        <v>52</v>
      </c>
      <c r="E47" s="27" t="s">
        <v>122</v>
      </c>
    </row>
    <row r="48" spans="1:18">
      <c r="A48" s="28" t="s">
        <v>54</v>
      </c>
      <c r="E48" s="29" t="s">
        <v>123</v>
      </c>
    </row>
    <row r="49" spans="1:16" ht="76.5">
      <c r="A49" t="s">
        <v>56</v>
      </c>
      <c r="E49" s="27" t="s">
        <v>111</v>
      </c>
    </row>
    <row r="50" spans="1:16">
      <c r="A50" s="17" t="s">
        <v>47</v>
      </c>
      <c r="B50" s="21" t="s">
        <v>124</v>
      </c>
      <c r="C50" s="21" t="s">
        <v>125</v>
      </c>
      <c r="D50" s="17" t="s">
        <v>49</v>
      </c>
      <c r="E50" s="22" t="s">
        <v>126</v>
      </c>
      <c r="F50" s="23" t="s">
        <v>127</v>
      </c>
      <c r="G50" s="24">
        <v>5.5</v>
      </c>
      <c r="H50" s="25">
        <v>0</v>
      </c>
      <c r="I50" s="25">
        <f>ROUND(ROUND(H50,2)*ROUND(G50,3),2)</f>
        <v>0</v>
      </c>
      <c r="O50">
        <f>(I50*21)/100</f>
        <v>0</v>
      </c>
      <c r="P50" t="s">
        <v>23</v>
      </c>
    </row>
    <row r="51" spans="1:16" ht="51">
      <c r="A51" s="26" t="s">
        <v>52</v>
      </c>
      <c r="E51" s="27" t="s">
        <v>128</v>
      </c>
    </row>
    <row r="52" spans="1:16">
      <c r="A52" s="28" t="s">
        <v>54</v>
      </c>
      <c r="E52" s="29" t="s">
        <v>129</v>
      </c>
    </row>
    <row r="53" spans="1:16" ht="25.5">
      <c r="A53" t="s">
        <v>56</v>
      </c>
      <c r="E53" s="27" t="s">
        <v>130</v>
      </c>
    </row>
    <row r="54" spans="1:16">
      <c r="A54" s="17" t="s">
        <v>47</v>
      </c>
      <c r="B54" s="21" t="s">
        <v>131</v>
      </c>
      <c r="C54" s="21" t="s">
        <v>132</v>
      </c>
      <c r="D54" s="17" t="s">
        <v>49</v>
      </c>
      <c r="E54" s="22" t="s">
        <v>133</v>
      </c>
      <c r="F54" s="23" t="s">
        <v>87</v>
      </c>
      <c r="G54" s="24">
        <v>50.7</v>
      </c>
      <c r="H54" s="25">
        <v>0</v>
      </c>
      <c r="I54" s="25">
        <f>ROUND(ROUND(H54,2)*ROUND(G54,3),2)</f>
        <v>0</v>
      </c>
      <c r="O54">
        <f>(I54*21)/100</f>
        <v>0</v>
      </c>
      <c r="P54" t="s">
        <v>23</v>
      </c>
    </row>
    <row r="55" spans="1:16" ht="38.25">
      <c r="A55" s="26" t="s">
        <v>52</v>
      </c>
      <c r="E55" s="27" t="s">
        <v>134</v>
      </c>
    </row>
    <row r="56" spans="1:16">
      <c r="A56" s="28" t="s">
        <v>54</v>
      </c>
      <c r="E56" s="29" t="s">
        <v>135</v>
      </c>
    </row>
    <row r="57" spans="1:16" ht="38.25">
      <c r="A57" t="s">
        <v>56</v>
      </c>
      <c r="E57" s="27" t="s">
        <v>136</v>
      </c>
    </row>
    <row r="58" spans="1:16">
      <c r="A58" s="17" t="s">
        <v>47</v>
      </c>
      <c r="B58" s="21" t="s">
        <v>137</v>
      </c>
      <c r="C58" s="21" t="s">
        <v>138</v>
      </c>
      <c r="D58" s="17" t="s">
        <v>49</v>
      </c>
      <c r="E58" s="22" t="s">
        <v>139</v>
      </c>
      <c r="F58" s="23" t="s">
        <v>87</v>
      </c>
      <c r="G58" s="24">
        <v>46.204999999999998</v>
      </c>
      <c r="H58" s="25">
        <v>0</v>
      </c>
      <c r="I58" s="25">
        <f>ROUND(ROUND(H58,2)*ROUND(G58,3),2)</f>
        <v>0</v>
      </c>
      <c r="O58">
        <f>(I58*21)/100</f>
        <v>0</v>
      </c>
      <c r="P58" t="s">
        <v>23</v>
      </c>
    </row>
    <row r="59" spans="1:16" ht="38.25">
      <c r="A59" s="26" t="s">
        <v>52</v>
      </c>
      <c r="E59" s="27" t="s">
        <v>140</v>
      </c>
    </row>
    <row r="60" spans="1:16" ht="25.5">
      <c r="A60" s="28" t="s">
        <v>54</v>
      </c>
      <c r="E60" s="29" t="s">
        <v>141</v>
      </c>
    </row>
    <row r="61" spans="1:16" ht="395.25">
      <c r="A61" t="s">
        <v>56</v>
      </c>
      <c r="E61" s="27" t="s">
        <v>142</v>
      </c>
    </row>
    <row r="62" spans="1:16">
      <c r="A62" s="17" t="s">
        <v>47</v>
      </c>
      <c r="B62" s="21" t="s">
        <v>143</v>
      </c>
      <c r="C62" s="21" t="s">
        <v>144</v>
      </c>
      <c r="D62" s="17" t="s">
        <v>49</v>
      </c>
      <c r="E62" s="22" t="s">
        <v>145</v>
      </c>
      <c r="F62" s="23" t="s">
        <v>87</v>
      </c>
      <c r="G62" s="24">
        <v>74.043999999999997</v>
      </c>
      <c r="H62" s="25">
        <v>0</v>
      </c>
      <c r="I62" s="25">
        <f>ROUND(ROUND(H62,2)*ROUND(G62,3),2)</f>
        <v>0</v>
      </c>
      <c r="O62">
        <f>(I62*21)/100</f>
        <v>0</v>
      </c>
      <c r="P62" t="s">
        <v>23</v>
      </c>
    </row>
    <row r="63" spans="1:16">
      <c r="A63" s="26" t="s">
        <v>52</v>
      </c>
      <c r="E63" s="27" t="s">
        <v>49</v>
      </c>
    </row>
    <row r="64" spans="1:16" ht="89.25">
      <c r="A64" s="28" t="s">
        <v>54</v>
      </c>
      <c r="E64" s="29" t="s">
        <v>146</v>
      </c>
    </row>
    <row r="65" spans="1:16" ht="318.75">
      <c r="A65" t="s">
        <v>56</v>
      </c>
      <c r="E65" s="27" t="s">
        <v>147</v>
      </c>
    </row>
    <row r="66" spans="1:16">
      <c r="A66" s="17" t="s">
        <v>47</v>
      </c>
      <c r="B66" s="21" t="s">
        <v>148</v>
      </c>
      <c r="C66" s="21" t="s">
        <v>149</v>
      </c>
      <c r="D66" s="17" t="s">
        <v>39</v>
      </c>
      <c r="E66" s="22" t="s">
        <v>150</v>
      </c>
      <c r="F66" s="23" t="s">
        <v>87</v>
      </c>
      <c r="G66" s="24">
        <v>57.066000000000003</v>
      </c>
      <c r="H66" s="25">
        <v>0</v>
      </c>
      <c r="I66" s="25">
        <f>ROUND(ROUND(H66,2)*ROUND(G66,3),2)</f>
        <v>0</v>
      </c>
      <c r="O66">
        <f>(I66*21)/100</f>
        <v>0</v>
      </c>
      <c r="P66" t="s">
        <v>23</v>
      </c>
    </row>
    <row r="67" spans="1:16" ht="102">
      <c r="A67" s="26" t="s">
        <v>52</v>
      </c>
      <c r="E67" s="27" t="s">
        <v>151</v>
      </c>
    </row>
    <row r="68" spans="1:16" ht="153">
      <c r="A68" s="28" t="s">
        <v>54</v>
      </c>
      <c r="E68" s="29" t="s">
        <v>152</v>
      </c>
    </row>
    <row r="69" spans="1:16" ht="357">
      <c r="A69" t="s">
        <v>56</v>
      </c>
      <c r="E69" s="27" t="s">
        <v>153</v>
      </c>
    </row>
    <row r="70" spans="1:16">
      <c r="A70" s="17" t="s">
        <v>47</v>
      </c>
      <c r="B70" s="21" t="s">
        <v>154</v>
      </c>
      <c r="C70" s="21" t="s">
        <v>149</v>
      </c>
      <c r="D70" s="17" t="s">
        <v>23</v>
      </c>
      <c r="E70" s="22" t="s">
        <v>150</v>
      </c>
      <c r="F70" s="23" t="s">
        <v>87</v>
      </c>
      <c r="G70" s="24">
        <v>49.173999999999999</v>
      </c>
      <c r="H70" s="25">
        <v>0</v>
      </c>
      <c r="I70" s="25">
        <f>ROUND(ROUND(H70,2)*ROUND(G70,3),2)</f>
        <v>0</v>
      </c>
      <c r="O70">
        <f>(I70*21)/100</f>
        <v>0</v>
      </c>
      <c r="P70" t="s">
        <v>23</v>
      </c>
    </row>
    <row r="71" spans="1:16" ht="51">
      <c r="A71" s="26" t="s">
        <v>52</v>
      </c>
      <c r="E71" s="27" t="s">
        <v>155</v>
      </c>
    </row>
    <row r="72" spans="1:16">
      <c r="A72" s="28" t="s">
        <v>54</v>
      </c>
      <c r="E72" s="29" t="s">
        <v>156</v>
      </c>
    </row>
    <row r="73" spans="1:16" ht="357">
      <c r="A73" t="s">
        <v>56</v>
      </c>
      <c r="E73" s="27" t="s">
        <v>153</v>
      </c>
    </row>
    <row r="74" spans="1:16">
      <c r="A74" s="17" t="s">
        <v>47</v>
      </c>
      <c r="B74" s="21" t="s">
        <v>157</v>
      </c>
      <c r="C74" s="21" t="s">
        <v>158</v>
      </c>
      <c r="D74" s="17" t="s">
        <v>49</v>
      </c>
      <c r="E74" s="22" t="s">
        <v>159</v>
      </c>
      <c r="F74" s="23" t="s">
        <v>87</v>
      </c>
      <c r="G74" s="24">
        <v>118.271</v>
      </c>
      <c r="H74" s="25">
        <v>0</v>
      </c>
      <c r="I74" s="25">
        <f>ROUND(ROUND(H74,2)*ROUND(G74,3),2)</f>
        <v>0</v>
      </c>
      <c r="O74">
        <f>(I74*21)/100</f>
        <v>0</v>
      </c>
      <c r="P74" t="s">
        <v>23</v>
      </c>
    </row>
    <row r="75" spans="1:16" ht="38.25">
      <c r="A75" s="26" t="s">
        <v>52</v>
      </c>
      <c r="E75" s="27" t="s">
        <v>160</v>
      </c>
    </row>
    <row r="76" spans="1:16" ht="114.75">
      <c r="A76" s="28" t="s">
        <v>54</v>
      </c>
      <c r="E76" s="29" t="s">
        <v>161</v>
      </c>
    </row>
    <row r="77" spans="1:16" ht="191.25">
      <c r="A77" t="s">
        <v>56</v>
      </c>
      <c r="E77" s="27" t="s">
        <v>162</v>
      </c>
    </row>
    <row r="78" spans="1:16">
      <c r="A78" s="17" t="s">
        <v>47</v>
      </c>
      <c r="B78" s="21" t="s">
        <v>163</v>
      </c>
      <c r="C78" s="21" t="s">
        <v>164</v>
      </c>
      <c r="D78" s="17" t="s">
        <v>49</v>
      </c>
      <c r="E78" s="22" t="s">
        <v>165</v>
      </c>
      <c r="F78" s="23" t="s">
        <v>87</v>
      </c>
      <c r="G78" s="24">
        <v>29.337</v>
      </c>
      <c r="H78" s="25">
        <v>0</v>
      </c>
      <c r="I78" s="25">
        <f>ROUND(ROUND(H78,2)*ROUND(G78,3),2)</f>
        <v>0</v>
      </c>
      <c r="O78">
        <f>(I78*21)/100</f>
        <v>0</v>
      </c>
      <c r="P78" t="s">
        <v>23</v>
      </c>
    </row>
    <row r="79" spans="1:16">
      <c r="A79" s="26" t="s">
        <v>52</v>
      </c>
      <c r="E79" s="27" t="s">
        <v>166</v>
      </c>
    </row>
    <row r="80" spans="1:16">
      <c r="A80" s="28" t="s">
        <v>54</v>
      </c>
      <c r="E80" s="29" t="s">
        <v>167</v>
      </c>
    </row>
    <row r="81" spans="1:16" ht="280.5">
      <c r="A81" t="s">
        <v>56</v>
      </c>
      <c r="E81" s="27" t="s">
        <v>168</v>
      </c>
    </row>
    <row r="82" spans="1:16">
      <c r="A82" s="17" t="s">
        <v>47</v>
      </c>
      <c r="B82" s="21" t="s">
        <v>169</v>
      </c>
      <c r="C82" s="21" t="s">
        <v>170</v>
      </c>
      <c r="D82" s="17" t="s">
        <v>49</v>
      </c>
      <c r="E82" s="22" t="s">
        <v>171</v>
      </c>
      <c r="F82" s="23" t="s">
        <v>87</v>
      </c>
      <c r="G82" s="24">
        <v>6.8879999999999999</v>
      </c>
      <c r="H82" s="25">
        <v>0</v>
      </c>
      <c r="I82" s="25">
        <f>ROUND(ROUND(H82,2)*ROUND(G82,3),2)</f>
        <v>0</v>
      </c>
      <c r="O82">
        <f>(I82*21)/100</f>
        <v>0</v>
      </c>
      <c r="P82" t="s">
        <v>23</v>
      </c>
    </row>
    <row r="83" spans="1:16" ht="51">
      <c r="A83" s="26" t="s">
        <v>52</v>
      </c>
      <c r="E83" s="27" t="s">
        <v>172</v>
      </c>
    </row>
    <row r="84" spans="1:16">
      <c r="A84" s="28" t="s">
        <v>54</v>
      </c>
      <c r="E84" s="29" t="s">
        <v>173</v>
      </c>
    </row>
    <row r="85" spans="1:16" ht="229.5">
      <c r="A85" t="s">
        <v>56</v>
      </c>
      <c r="E85" s="27" t="s">
        <v>174</v>
      </c>
    </row>
    <row r="86" spans="1:16">
      <c r="A86" s="17" t="s">
        <v>47</v>
      </c>
      <c r="B86" s="21" t="s">
        <v>175</v>
      </c>
      <c r="C86" s="21" t="s">
        <v>176</v>
      </c>
      <c r="D86" s="17" t="s">
        <v>49</v>
      </c>
      <c r="E86" s="22" t="s">
        <v>177</v>
      </c>
      <c r="F86" s="23" t="s">
        <v>87</v>
      </c>
      <c r="G86" s="24">
        <v>31.155999999999999</v>
      </c>
      <c r="H86" s="25">
        <v>0</v>
      </c>
      <c r="I86" s="25">
        <f>ROUND(ROUND(H86,2)*ROUND(G86,3),2)</f>
        <v>0</v>
      </c>
      <c r="O86">
        <f>(I86*21)/100</f>
        <v>0</v>
      </c>
      <c r="P86" t="s">
        <v>23</v>
      </c>
    </row>
    <row r="87" spans="1:16" ht="51">
      <c r="A87" s="26" t="s">
        <v>52</v>
      </c>
      <c r="E87" s="27" t="s">
        <v>178</v>
      </c>
    </row>
    <row r="88" spans="1:16" ht="63.75">
      <c r="A88" s="28" t="s">
        <v>54</v>
      </c>
      <c r="E88" s="29" t="s">
        <v>179</v>
      </c>
    </row>
    <row r="89" spans="1:16" ht="229.5">
      <c r="A89" t="s">
        <v>56</v>
      </c>
      <c r="E89" s="27" t="s">
        <v>174</v>
      </c>
    </row>
    <row r="90" spans="1:16">
      <c r="A90" s="17" t="s">
        <v>47</v>
      </c>
      <c r="B90" s="21" t="s">
        <v>180</v>
      </c>
      <c r="C90" s="21" t="s">
        <v>181</v>
      </c>
      <c r="D90" s="17" t="s">
        <v>39</v>
      </c>
      <c r="E90" s="22" t="s">
        <v>182</v>
      </c>
      <c r="F90" s="23" t="s">
        <v>87</v>
      </c>
      <c r="G90" s="24">
        <v>52.664000000000001</v>
      </c>
      <c r="H90" s="25">
        <v>0</v>
      </c>
      <c r="I90" s="25">
        <f>ROUND(ROUND(H90,2)*ROUND(G90,3),2)</f>
        <v>0</v>
      </c>
      <c r="O90">
        <f>(I90*21)/100</f>
        <v>0</v>
      </c>
      <c r="P90" t="s">
        <v>23</v>
      </c>
    </row>
    <row r="91" spans="1:16" ht="51">
      <c r="A91" s="26" t="s">
        <v>52</v>
      </c>
      <c r="E91" s="27" t="s">
        <v>183</v>
      </c>
    </row>
    <row r="92" spans="1:16">
      <c r="A92" s="28" t="s">
        <v>54</v>
      </c>
      <c r="E92" s="29" t="s">
        <v>184</v>
      </c>
    </row>
    <row r="93" spans="1:16" ht="306">
      <c r="A93" t="s">
        <v>56</v>
      </c>
      <c r="E93" s="27" t="s">
        <v>185</v>
      </c>
    </row>
    <row r="94" spans="1:16">
      <c r="A94" s="17" t="s">
        <v>47</v>
      </c>
      <c r="B94" s="21" t="s">
        <v>186</v>
      </c>
      <c r="C94" s="21" t="s">
        <v>181</v>
      </c>
      <c r="D94" s="17" t="s">
        <v>23</v>
      </c>
      <c r="E94" s="22" t="s">
        <v>182</v>
      </c>
      <c r="F94" s="23" t="s">
        <v>87</v>
      </c>
      <c r="G94" s="24">
        <v>18.824999999999999</v>
      </c>
      <c r="H94" s="25">
        <v>0</v>
      </c>
      <c r="I94" s="25">
        <f>ROUND(ROUND(H94,2)*ROUND(G94,3),2)</f>
        <v>0</v>
      </c>
      <c r="O94">
        <f>(I94*21)/100</f>
        <v>0</v>
      </c>
      <c r="P94" t="s">
        <v>23</v>
      </c>
    </row>
    <row r="95" spans="1:16" ht="38.25">
      <c r="A95" s="26" t="s">
        <v>52</v>
      </c>
      <c r="E95" s="27" t="s">
        <v>187</v>
      </c>
    </row>
    <row r="96" spans="1:16" ht="89.25">
      <c r="A96" s="28" t="s">
        <v>54</v>
      </c>
      <c r="E96" s="29" t="s">
        <v>188</v>
      </c>
    </row>
    <row r="97" spans="1:18" ht="306">
      <c r="A97" t="s">
        <v>56</v>
      </c>
      <c r="E97" s="27" t="s">
        <v>185</v>
      </c>
    </row>
    <row r="98" spans="1:18">
      <c r="A98" s="17" t="s">
        <v>47</v>
      </c>
      <c r="B98" s="21" t="s">
        <v>189</v>
      </c>
      <c r="C98" s="21" t="s">
        <v>190</v>
      </c>
      <c r="D98" s="17" t="s">
        <v>49</v>
      </c>
      <c r="E98" s="22" t="s">
        <v>191</v>
      </c>
      <c r="F98" s="23" t="s">
        <v>192</v>
      </c>
      <c r="G98" s="24">
        <v>680.5</v>
      </c>
      <c r="H98" s="25">
        <v>0</v>
      </c>
      <c r="I98" s="25">
        <f>ROUND(ROUND(H98,2)*ROUND(G98,3),2)</f>
        <v>0</v>
      </c>
      <c r="O98">
        <f>(I98*21)/100</f>
        <v>0</v>
      </c>
      <c r="P98" t="s">
        <v>23</v>
      </c>
    </row>
    <row r="99" spans="1:18" ht="38.25">
      <c r="A99" s="26" t="s">
        <v>52</v>
      </c>
      <c r="E99" s="27" t="s">
        <v>193</v>
      </c>
    </row>
    <row r="100" spans="1:18">
      <c r="A100" s="28" t="s">
        <v>54</v>
      </c>
      <c r="E100" s="29" t="s">
        <v>194</v>
      </c>
    </row>
    <row r="101" spans="1:18" ht="38.25">
      <c r="A101" t="s">
        <v>56</v>
      </c>
      <c r="E101" s="27" t="s">
        <v>195</v>
      </c>
    </row>
    <row r="102" spans="1:18">
      <c r="A102" s="17" t="s">
        <v>47</v>
      </c>
      <c r="B102" s="21" t="s">
        <v>196</v>
      </c>
      <c r="C102" s="21" t="s">
        <v>197</v>
      </c>
      <c r="D102" s="17" t="s">
        <v>49</v>
      </c>
      <c r="E102" s="22" t="s">
        <v>198</v>
      </c>
      <c r="F102" s="23" t="s">
        <v>192</v>
      </c>
      <c r="G102" s="24">
        <v>360</v>
      </c>
      <c r="H102" s="25">
        <v>0</v>
      </c>
      <c r="I102" s="25">
        <f>ROUND(ROUND(H102,2)*ROUND(G102,3),2)</f>
        <v>0</v>
      </c>
      <c r="O102">
        <f>(I102*21)/100</f>
        <v>0</v>
      </c>
      <c r="P102" t="s">
        <v>23</v>
      </c>
    </row>
    <row r="103" spans="1:18" ht="38.25">
      <c r="A103" s="26" t="s">
        <v>52</v>
      </c>
      <c r="E103" s="27" t="s">
        <v>199</v>
      </c>
    </row>
    <row r="104" spans="1:18">
      <c r="A104" s="28" t="s">
        <v>54</v>
      </c>
      <c r="E104" s="29" t="s">
        <v>200</v>
      </c>
    </row>
    <row r="105" spans="1:18" ht="38.25">
      <c r="A105" t="s">
        <v>56</v>
      </c>
      <c r="E105" s="27" t="s">
        <v>201</v>
      </c>
    </row>
    <row r="106" spans="1:18">
      <c r="A106" s="17" t="s">
        <v>47</v>
      </c>
      <c r="B106" s="21" t="s">
        <v>202</v>
      </c>
      <c r="C106" s="21" t="s">
        <v>203</v>
      </c>
      <c r="D106" s="17" t="s">
        <v>49</v>
      </c>
      <c r="E106" s="22" t="s">
        <v>204</v>
      </c>
      <c r="F106" s="23" t="s">
        <v>192</v>
      </c>
      <c r="G106" s="24">
        <v>360</v>
      </c>
      <c r="H106" s="25">
        <v>0</v>
      </c>
      <c r="I106" s="25">
        <f>ROUND(ROUND(H106,2)*ROUND(G106,3),2)</f>
        <v>0</v>
      </c>
      <c r="O106">
        <f>(I106*21)/100</f>
        <v>0</v>
      </c>
      <c r="P106" t="s">
        <v>23</v>
      </c>
    </row>
    <row r="107" spans="1:18" ht="38.25">
      <c r="A107" s="26" t="s">
        <v>52</v>
      </c>
      <c r="E107" s="27" t="s">
        <v>199</v>
      </c>
    </row>
    <row r="108" spans="1:18">
      <c r="A108" s="28" t="s">
        <v>54</v>
      </c>
      <c r="E108" s="29" t="s">
        <v>200</v>
      </c>
    </row>
    <row r="109" spans="1:18" ht="25.5">
      <c r="A109" t="s">
        <v>56</v>
      </c>
      <c r="E109" s="27" t="s">
        <v>205</v>
      </c>
    </row>
    <row r="110" spans="1:18" ht="12.75" customHeight="1">
      <c r="A110" s="2" t="s">
        <v>45</v>
      </c>
      <c r="B110" s="2"/>
      <c r="C110" s="31" t="s">
        <v>23</v>
      </c>
      <c r="D110" s="2"/>
      <c r="E110" s="19" t="s">
        <v>206</v>
      </c>
      <c r="F110" s="2"/>
      <c r="G110" s="2"/>
      <c r="H110" s="2"/>
      <c r="I110" s="32">
        <f>0+Q110</f>
        <v>0</v>
      </c>
      <c r="O110">
        <f>0+R110</f>
        <v>0</v>
      </c>
      <c r="Q110">
        <f>0+I111+I115</f>
        <v>0</v>
      </c>
      <c r="R110">
        <f>0+O111+O115</f>
        <v>0</v>
      </c>
    </row>
    <row r="111" spans="1:18">
      <c r="A111" s="17" t="s">
        <v>47</v>
      </c>
      <c r="B111" s="21" t="s">
        <v>207</v>
      </c>
      <c r="C111" s="21" t="s">
        <v>208</v>
      </c>
      <c r="D111" s="17" t="s">
        <v>49</v>
      </c>
      <c r="E111" s="22" t="s">
        <v>209</v>
      </c>
      <c r="F111" s="23" t="s">
        <v>127</v>
      </c>
      <c r="G111" s="24">
        <v>20</v>
      </c>
      <c r="H111" s="25">
        <v>0</v>
      </c>
      <c r="I111" s="25">
        <f>ROUND(ROUND(H111,2)*ROUND(G111,3),2)</f>
        <v>0</v>
      </c>
      <c r="O111">
        <f>(I111*21)/100</f>
        <v>0</v>
      </c>
      <c r="P111" t="s">
        <v>23</v>
      </c>
    </row>
    <row r="112" spans="1:18" ht="38.25">
      <c r="A112" s="26" t="s">
        <v>52</v>
      </c>
      <c r="E112" s="27" t="s">
        <v>210</v>
      </c>
    </row>
    <row r="113" spans="1:18">
      <c r="A113" s="28" t="s">
        <v>54</v>
      </c>
      <c r="E113" s="29" t="s">
        <v>211</v>
      </c>
    </row>
    <row r="114" spans="1:18" ht="165.75">
      <c r="A114" t="s">
        <v>56</v>
      </c>
      <c r="E114" s="27" t="s">
        <v>212</v>
      </c>
    </row>
    <row r="115" spans="1:18">
      <c r="A115" s="17" t="s">
        <v>47</v>
      </c>
      <c r="B115" s="21" t="s">
        <v>213</v>
      </c>
      <c r="C115" s="21" t="s">
        <v>214</v>
      </c>
      <c r="D115" s="17" t="s">
        <v>49</v>
      </c>
      <c r="E115" s="22" t="s">
        <v>215</v>
      </c>
      <c r="F115" s="23" t="s">
        <v>192</v>
      </c>
      <c r="G115" s="24">
        <v>180</v>
      </c>
      <c r="H115" s="25">
        <v>0</v>
      </c>
      <c r="I115" s="25">
        <f>ROUND(ROUND(H115,2)*ROUND(G115,3),2)</f>
        <v>0</v>
      </c>
      <c r="O115">
        <f>(I115*21)/100</f>
        <v>0</v>
      </c>
      <c r="P115" t="s">
        <v>23</v>
      </c>
    </row>
    <row r="116" spans="1:18" ht="63.75">
      <c r="A116" s="26" t="s">
        <v>52</v>
      </c>
      <c r="E116" s="27" t="s">
        <v>216</v>
      </c>
    </row>
    <row r="117" spans="1:18" ht="63.75">
      <c r="A117" s="28" t="s">
        <v>54</v>
      </c>
      <c r="E117" s="29" t="s">
        <v>217</v>
      </c>
    </row>
    <row r="118" spans="1:18" ht="102">
      <c r="A118" t="s">
        <v>56</v>
      </c>
      <c r="E118" s="27" t="s">
        <v>218</v>
      </c>
    </row>
    <row r="119" spans="1:18" ht="12.75" customHeight="1">
      <c r="A119" s="2" t="s">
        <v>45</v>
      </c>
      <c r="B119" s="2"/>
      <c r="C119" s="31" t="s">
        <v>40</v>
      </c>
      <c r="D119" s="2"/>
      <c r="E119" s="19" t="s">
        <v>219</v>
      </c>
      <c r="F119" s="2"/>
      <c r="G119" s="2"/>
      <c r="H119" s="2"/>
      <c r="I119" s="32">
        <f>0+Q119</f>
        <v>0</v>
      </c>
      <c r="O119">
        <f>0+R119</f>
        <v>0</v>
      </c>
      <c r="Q119">
        <f>0+I120+I124+I128+I132</f>
        <v>0</v>
      </c>
      <c r="R119">
        <f>0+O120+O124+O128+O132</f>
        <v>0</v>
      </c>
    </row>
    <row r="120" spans="1:18">
      <c r="A120" s="17" t="s">
        <v>47</v>
      </c>
      <c r="B120" s="21" t="s">
        <v>220</v>
      </c>
      <c r="C120" s="21" t="s">
        <v>221</v>
      </c>
      <c r="D120" s="17" t="s">
        <v>49</v>
      </c>
      <c r="E120" s="22" t="s">
        <v>222</v>
      </c>
      <c r="F120" s="23" t="s">
        <v>87</v>
      </c>
      <c r="G120" s="24">
        <v>0.56499999999999995</v>
      </c>
      <c r="H120" s="25">
        <v>0</v>
      </c>
      <c r="I120" s="25">
        <f>ROUND(ROUND(H120,2)*ROUND(G120,3),2)</f>
        <v>0</v>
      </c>
      <c r="O120">
        <f>(I120*21)/100</f>
        <v>0</v>
      </c>
      <c r="P120" t="s">
        <v>23</v>
      </c>
    </row>
    <row r="121" spans="1:18" ht="51">
      <c r="A121" s="26" t="s">
        <v>52</v>
      </c>
      <c r="E121" s="27" t="s">
        <v>223</v>
      </c>
    </row>
    <row r="122" spans="1:18" ht="63.75">
      <c r="A122" s="28" t="s">
        <v>54</v>
      </c>
      <c r="E122" s="29" t="s">
        <v>224</v>
      </c>
    </row>
    <row r="123" spans="1:18" ht="395.25">
      <c r="A123" t="s">
        <v>56</v>
      </c>
      <c r="E123" s="27" t="s">
        <v>225</v>
      </c>
    </row>
    <row r="124" spans="1:18">
      <c r="A124" s="17" t="s">
        <v>47</v>
      </c>
      <c r="B124" s="21" t="s">
        <v>226</v>
      </c>
      <c r="C124" s="21" t="s">
        <v>227</v>
      </c>
      <c r="D124" s="17" t="s">
        <v>49</v>
      </c>
      <c r="E124" s="22" t="s">
        <v>228</v>
      </c>
      <c r="F124" s="23" t="s">
        <v>87</v>
      </c>
      <c r="G124" s="24">
        <v>7.875</v>
      </c>
      <c r="H124" s="25">
        <v>0</v>
      </c>
      <c r="I124" s="25">
        <f>ROUND(ROUND(H124,2)*ROUND(G124,3),2)</f>
        <v>0</v>
      </c>
      <c r="O124">
        <f>(I124*21)/100</f>
        <v>0</v>
      </c>
      <c r="P124" t="s">
        <v>23</v>
      </c>
    </row>
    <row r="125" spans="1:18" ht="51">
      <c r="A125" s="26" t="s">
        <v>52</v>
      </c>
      <c r="E125" s="27" t="s">
        <v>229</v>
      </c>
    </row>
    <row r="126" spans="1:18">
      <c r="A126" s="28" t="s">
        <v>54</v>
      </c>
      <c r="E126" s="29" t="s">
        <v>230</v>
      </c>
    </row>
    <row r="127" spans="1:18" ht="51">
      <c r="A127" t="s">
        <v>56</v>
      </c>
      <c r="E127" s="27" t="s">
        <v>231</v>
      </c>
    </row>
    <row r="128" spans="1:18">
      <c r="A128" s="17" t="s">
        <v>47</v>
      </c>
      <c r="B128" s="21" t="s">
        <v>232</v>
      </c>
      <c r="C128" s="21" t="s">
        <v>233</v>
      </c>
      <c r="D128" s="17" t="s">
        <v>49</v>
      </c>
      <c r="E128" s="22" t="s">
        <v>234</v>
      </c>
      <c r="F128" s="23" t="s">
        <v>87</v>
      </c>
      <c r="G128" s="24">
        <v>1.131</v>
      </c>
      <c r="H128" s="25">
        <v>0</v>
      </c>
      <c r="I128" s="25">
        <f>ROUND(ROUND(H128,2)*ROUND(G128,3),2)</f>
        <v>0</v>
      </c>
      <c r="O128">
        <f>(I128*21)/100</f>
        <v>0</v>
      </c>
      <c r="P128" t="s">
        <v>23</v>
      </c>
    </row>
    <row r="129" spans="1:18" ht="51">
      <c r="A129" s="26" t="s">
        <v>52</v>
      </c>
      <c r="E129" s="27" t="s">
        <v>235</v>
      </c>
    </row>
    <row r="130" spans="1:18" ht="63.75">
      <c r="A130" s="28" t="s">
        <v>54</v>
      </c>
      <c r="E130" s="29" t="s">
        <v>236</v>
      </c>
    </row>
    <row r="131" spans="1:18" ht="102">
      <c r="A131" t="s">
        <v>56</v>
      </c>
      <c r="E131" s="27" t="s">
        <v>237</v>
      </c>
    </row>
    <row r="132" spans="1:18">
      <c r="A132" s="17" t="s">
        <v>47</v>
      </c>
      <c r="B132" s="21" t="s">
        <v>238</v>
      </c>
      <c r="C132" s="21" t="s">
        <v>239</v>
      </c>
      <c r="D132" s="17" t="s">
        <v>49</v>
      </c>
      <c r="E132" s="22" t="s">
        <v>240</v>
      </c>
      <c r="F132" s="23" t="s">
        <v>87</v>
      </c>
      <c r="G132" s="24">
        <v>0.64800000000000002</v>
      </c>
      <c r="H132" s="25">
        <v>0</v>
      </c>
      <c r="I132" s="25">
        <f>ROUND(ROUND(H132,2)*ROUND(G132,3),2)</f>
        <v>0</v>
      </c>
      <c r="O132">
        <f>(I132*21)/100</f>
        <v>0</v>
      </c>
      <c r="P132" t="s">
        <v>23</v>
      </c>
    </row>
    <row r="133" spans="1:18" ht="38.25">
      <c r="A133" s="26" t="s">
        <v>52</v>
      </c>
      <c r="E133" s="27" t="s">
        <v>241</v>
      </c>
    </row>
    <row r="134" spans="1:18">
      <c r="A134" s="28" t="s">
        <v>54</v>
      </c>
      <c r="E134" s="29" t="s">
        <v>242</v>
      </c>
    </row>
    <row r="135" spans="1:18" ht="382.5">
      <c r="A135" t="s">
        <v>56</v>
      </c>
      <c r="E135" s="27" t="s">
        <v>243</v>
      </c>
    </row>
    <row r="136" spans="1:18" ht="12.75" customHeight="1">
      <c r="A136" s="2" t="s">
        <v>45</v>
      </c>
      <c r="B136" s="2"/>
      <c r="C136" s="31" t="s">
        <v>41</v>
      </c>
      <c r="D136" s="2"/>
      <c r="E136" s="19" t="s">
        <v>244</v>
      </c>
      <c r="F136" s="2"/>
      <c r="G136" s="2"/>
      <c r="H136" s="2"/>
      <c r="I136" s="32">
        <f>0+Q136</f>
        <v>0</v>
      </c>
      <c r="O136">
        <f>0+R136</f>
        <v>0</v>
      </c>
      <c r="Q136">
        <f>0+I137+I141+I145+I149+I153+I157+I161+I165+I169+I173+I177+I181+I185+I189</f>
        <v>0</v>
      </c>
      <c r="R136">
        <f>0+O137+O141+O145+O149+O153+O157+O161+O165+O169+O173+O177+O181+O185+O189</f>
        <v>0</v>
      </c>
    </row>
    <row r="137" spans="1:18">
      <c r="A137" s="17" t="s">
        <v>47</v>
      </c>
      <c r="B137" s="21" t="s">
        <v>245</v>
      </c>
      <c r="C137" s="21" t="s">
        <v>246</v>
      </c>
      <c r="D137" s="17" t="s">
        <v>49</v>
      </c>
      <c r="E137" s="22" t="s">
        <v>247</v>
      </c>
      <c r="F137" s="23" t="s">
        <v>87</v>
      </c>
      <c r="G137" s="24">
        <v>21.6</v>
      </c>
      <c r="H137" s="25">
        <v>0</v>
      </c>
      <c r="I137" s="25">
        <f>ROUND(ROUND(H137,2)*ROUND(G137,3),2)</f>
        <v>0</v>
      </c>
      <c r="O137">
        <f>(I137*21)/100</f>
        <v>0</v>
      </c>
      <c r="P137" t="s">
        <v>23</v>
      </c>
    </row>
    <row r="138" spans="1:18" ht="51">
      <c r="A138" s="26" t="s">
        <v>52</v>
      </c>
      <c r="E138" s="27" t="s">
        <v>248</v>
      </c>
    </row>
    <row r="139" spans="1:18" ht="63.75">
      <c r="A139" s="28" t="s">
        <v>54</v>
      </c>
      <c r="E139" s="29" t="s">
        <v>249</v>
      </c>
    </row>
    <row r="140" spans="1:18" ht="127.5">
      <c r="A140" t="s">
        <v>56</v>
      </c>
      <c r="E140" s="27" t="s">
        <v>250</v>
      </c>
    </row>
    <row r="141" spans="1:18">
      <c r="A141" s="17" t="s">
        <v>47</v>
      </c>
      <c r="B141" s="21" t="s">
        <v>251</v>
      </c>
      <c r="C141" s="21" t="s">
        <v>252</v>
      </c>
      <c r="D141" s="17" t="s">
        <v>39</v>
      </c>
      <c r="E141" s="22" t="s">
        <v>253</v>
      </c>
      <c r="F141" s="23" t="s">
        <v>87</v>
      </c>
      <c r="G141" s="24">
        <v>136.1</v>
      </c>
      <c r="H141" s="25">
        <v>0</v>
      </c>
      <c r="I141" s="25">
        <f>ROUND(ROUND(H141,2)*ROUND(G141,3),2)</f>
        <v>0</v>
      </c>
      <c r="O141">
        <f>(I141*21)/100</f>
        <v>0</v>
      </c>
      <c r="P141" t="s">
        <v>23</v>
      </c>
    </row>
    <row r="142" spans="1:18" ht="76.5">
      <c r="A142" s="26" t="s">
        <v>52</v>
      </c>
      <c r="E142" s="27" t="s">
        <v>254</v>
      </c>
    </row>
    <row r="143" spans="1:18" ht="153">
      <c r="A143" s="28" t="s">
        <v>54</v>
      </c>
      <c r="E143" s="29" t="s">
        <v>255</v>
      </c>
    </row>
    <row r="144" spans="1:18" ht="51">
      <c r="A144" t="s">
        <v>56</v>
      </c>
      <c r="E144" s="27" t="s">
        <v>256</v>
      </c>
    </row>
    <row r="145" spans="1:16">
      <c r="A145" s="17" t="s">
        <v>47</v>
      </c>
      <c r="B145" s="21" t="s">
        <v>257</v>
      </c>
      <c r="C145" s="21" t="s">
        <v>252</v>
      </c>
      <c r="D145" s="17" t="s">
        <v>23</v>
      </c>
      <c r="E145" s="22" t="s">
        <v>253</v>
      </c>
      <c r="F145" s="23" t="s">
        <v>87</v>
      </c>
      <c r="G145" s="24">
        <v>2.6749999999999998</v>
      </c>
      <c r="H145" s="25">
        <v>0</v>
      </c>
      <c r="I145" s="25">
        <f>ROUND(ROUND(H145,2)*ROUND(G145,3),2)</f>
        <v>0</v>
      </c>
      <c r="O145">
        <f>(I145*0)/100</f>
        <v>0</v>
      </c>
      <c r="P145" t="s">
        <v>38</v>
      </c>
    </row>
    <row r="146" spans="1:16" ht="63.75">
      <c r="A146" s="26" t="s">
        <v>52</v>
      </c>
      <c r="E146" s="27" t="s">
        <v>258</v>
      </c>
    </row>
    <row r="147" spans="1:16">
      <c r="A147" s="28" t="s">
        <v>54</v>
      </c>
      <c r="E147" s="29" t="s">
        <v>259</v>
      </c>
    </row>
    <row r="148" spans="1:16" ht="51">
      <c r="A148" t="s">
        <v>56</v>
      </c>
      <c r="E148" s="27" t="s">
        <v>260</v>
      </c>
    </row>
    <row r="149" spans="1:16">
      <c r="A149" s="17" t="s">
        <v>47</v>
      </c>
      <c r="B149" s="21" t="s">
        <v>261</v>
      </c>
      <c r="C149" s="21" t="s">
        <v>262</v>
      </c>
      <c r="D149" s="17" t="s">
        <v>49</v>
      </c>
      <c r="E149" s="22" t="s">
        <v>263</v>
      </c>
      <c r="F149" s="23" t="s">
        <v>192</v>
      </c>
      <c r="G149" s="24">
        <v>35</v>
      </c>
      <c r="H149" s="25">
        <v>0</v>
      </c>
      <c r="I149" s="25">
        <f>ROUND(ROUND(H149,2)*ROUND(G149,3),2)</f>
        <v>0</v>
      </c>
      <c r="O149">
        <f>(I149*21)/100</f>
        <v>0</v>
      </c>
      <c r="P149" t="s">
        <v>23</v>
      </c>
    </row>
    <row r="150" spans="1:16" ht="38.25">
      <c r="A150" s="26" t="s">
        <v>52</v>
      </c>
      <c r="E150" s="27" t="s">
        <v>264</v>
      </c>
    </row>
    <row r="151" spans="1:16">
      <c r="A151" s="28" t="s">
        <v>54</v>
      </c>
      <c r="E151" s="29" t="s">
        <v>265</v>
      </c>
    </row>
    <row r="152" spans="1:16" ht="102">
      <c r="A152" t="s">
        <v>56</v>
      </c>
      <c r="E152" s="27" t="s">
        <v>266</v>
      </c>
    </row>
    <row r="153" spans="1:16">
      <c r="A153" s="17" t="s">
        <v>47</v>
      </c>
      <c r="B153" s="21" t="s">
        <v>267</v>
      </c>
      <c r="C153" s="21" t="s">
        <v>268</v>
      </c>
      <c r="D153" s="17" t="s">
        <v>49</v>
      </c>
      <c r="E153" s="22" t="s">
        <v>269</v>
      </c>
      <c r="F153" s="23" t="s">
        <v>192</v>
      </c>
      <c r="G153" s="24">
        <v>19</v>
      </c>
      <c r="H153" s="25">
        <v>0</v>
      </c>
      <c r="I153" s="25">
        <f>ROUND(ROUND(H153,2)*ROUND(G153,3),2)</f>
        <v>0</v>
      </c>
      <c r="O153">
        <f>(I153*21)/100</f>
        <v>0</v>
      </c>
      <c r="P153" t="s">
        <v>23</v>
      </c>
    </row>
    <row r="154" spans="1:16" ht="51">
      <c r="A154" s="26" t="s">
        <v>52</v>
      </c>
      <c r="E154" s="27" t="s">
        <v>270</v>
      </c>
    </row>
    <row r="155" spans="1:16">
      <c r="A155" s="28" t="s">
        <v>54</v>
      </c>
      <c r="E155" s="29" t="s">
        <v>271</v>
      </c>
    </row>
    <row r="156" spans="1:16" ht="51">
      <c r="A156" t="s">
        <v>56</v>
      </c>
      <c r="E156" s="27" t="s">
        <v>272</v>
      </c>
    </row>
    <row r="157" spans="1:16">
      <c r="A157" s="17" t="s">
        <v>47</v>
      </c>
      <c r="B157" s="21" t="s">
        <v>273</v>
      </c>
      <c r="C157" s="21" t="s">
        <v>274</v>
      </c>
      <c r="D157" s="17" t="s">
        <v>49</v>
      </c>
      <c r="E157" s="22" t="s">
        <v>275</v>
      </c>
      <c r="F157" s="23" t="s">
        <v>192</v>
      </c>
      <c r="G157" s="24">
        <v>35</v>
      </c>
      <c r="H157" s="25">
        <v>0</v>
      </c>
      <c r="I157" s="25">
        <f>ROUND(ROUND(H157,2)*ROUND(G157,3),2)</f>
        <v>0</v>
      </c>
      <c r="O157">
        <f>(I157*21)/100</f>
        <v>0</v>
      </c>
      <c r="P157" t="s">
        <v>23</v>
      </c>
    </row>
    <row r="158" spans="1:16" ht="38.25">
      <c r="A158" s="26" t="s">
        <v>52</v>
      </c>
      <c r="E158" s="27" t="s">
        <v>264</v>
      </c>
    </row>
    <row r="159" spans="1:16">
      <c r="A159" s="28" t="s">
        <v>54</v>
      </c>
      <c r="E159" s="29" t="s">
        <v>265</v>
      </c>
    </row>
    <row r="160" spans="1:16" ht="51">
      <c r="A160" t="s">
        <v>56</v>
      </c>
      <c r="E160" s="27" t="s">
        <v>272</v>
      </c>
    </row>
    <row r="161" spans="1:16">
      <c r="A161" s="17" t="s">
        <v>47</v>
      </c>
      <c r="B161" s="21" t="s">
        <v>276</v>
      </c>
      <c r="C161" s="21" t="s">
        <v>277</v>
      </c>
      <c r="D161" s="17" t="s">
        <v>49</v>
      </c>
      <c r="E161" s="22" t="s">
        <v>278</v>
      </c>
      <c r="F161" s="23" t="s">
        <v>192</v>
      </c>
      <c r="G161" s="24">
        <v>19</v>
      </c>
      <c r="H161" s="25">
        <v>0</v>
      </c>
      <c r="I161" s="25">
        <f>ROUND(ROUND(H161,2)*ROUND(G161,3),2)</f>
        <v>0</v>
      </c>
      <c r="O161">
        <f>(I161*21)/100</f>
        <v>0</v>
      </c>
      <c r="P161" t="s">
        <v>23</v>
      </c>
    </row>
    <row r="162" spans="1:16" ht="51">
      <c r="A162" s="26" t="s">
        <v>52</v>
      </c>
      <c r="E162" s="27" t="s">
        <v>279</v>
      </c>
    </row>
    <row r="163" spans="1:16">
      <c r="A163" s="28" t="s">
        <v>54</v>
      </c>
      <c r="E163" s="29" t="s">
        <v>271</v>
      </c>
    </row>
    <row r="164" spans="1:16" ht="140.25">
      <c r="A164" t="s">
        <v>56</v>
      </c>
      <c r="E164" s="27" t="s">
        <v>280</v>
      </c>
    </row>
    <row r="165" spans="1:16" ht="25.5">
      <c r="A165" s="17" t="s">
        <v>47</v>
      </c>
      <c r="B165" s="21" t="s">
        <v>281</v>
      </c>
      <c r="C165" s="21" t="s">
        <v>282</v>
      </c>
      <c r="D165" s="17" t="s">
        <v>49</v>
      </c>
      <c r="E165" s="22" t="s">
        <v>283</v>
      </c>
      <c r="F165" s="23" t="s">
        <v>192</v>
      </c>
      <c r="G165" s="24">
        <v>19</v>
      </c>
      <c r="H165" s="25">
        <v>0</v>
      </c>
      <c r="I165" s="25">
        <f>ROUND(ROUND(H165,2)*ROUND(G165,3),2)</f>
        <v>0</v>
      </c>
      <c r="O165">
        <f>(I165*21)/100</f>
        <v>0</v>
      </c>
      <c r="P165" t="s">
        <v>23</v>
      </c>
    </row>
    <row r="166" spans="1:16" ht="63.75">
      <c r="A166" s="26" t="s">
        <v>52</v>
      </c>
      <c r="E166" s="27" t="s">
        <v>284</v>
      </c>
    </row>
    <row r="167" spans="1:16">
      <c r="A167" s="28" t="s">
        <v>54</v>
      </c>
      <c r="E167" s="29" t="s">
        <v>271</v>
      </c>
    </row>
    <row r="168" spans="1:16" ht="140.25">
      <c r="A168" t="s">
        <v>56</v>
      </c>
      <c r="E168" s="27" t="s">
        <v>280</v>
      </c>
    </row>
    <row r="169" spans="1:16">
      <c r="A169" s="17" t="s">
        <v>47</v>
      </c>
      <c r="B169" s="21" t="s">
        <v>285</v>
      </c>
      <c r="C169" s="21" t="s">
        <v>286</v>
      </c>
      <c r="D169" s="17" t="s">
        <v>49</v>
      </c>
      <c r="E169" s="22" t="s">
        <v>287</v>
      </c>
      <c r="F169" s="23" t="s">
        <v>192</v>
      </c>
      <c r="G169" s="24">
        <v>473.5</v>
      </c>
      <c r="H169" s="25">
        <v>0</v>
      </c>
      <c r="I169" s="25">
        <f>ROUND(ROUND(H169,2)*ROUND(G169,3),2)</f>
        <v>0</v>
      </c>
      <c r="O169">
        <f>(I169*21)/100</f>
        <v>0</v>
      </c>
      <c r="P169" t="s">
        <v>23</v>
      </c>
    </row>
    <row r="170" spans="1:16" ht="51">
      <c r="A170" s="26" t="s">
        <v>52</v>
      </c>
      <c r="E170" s="27" t="s">
        <v>288</v>
      </c>
    </row>
    <row r="171" spans="1:16" ht="25.5">
      <c r="A171" s="28" t="s">
        <v>54</v>
      </c>
      <c r="E171" s="29" t="s">
        <v>289</v>
      </c>
    </row>
    <row r="172" spans="1:16" ht="165.75">
      <c r="A172" t="s">
        <v>56</v>
      </c>
      <c r="E172" s="27" t="s">
        <v>290</v>
      </c>
    </row>
    <row r="173" spans="1:16">
      <c r="A173" s="17" t="s">
        <v>47</v>
      </c>
      <c r="B173" s="21" t="s">
        <v>291</v>
      </c>
      <c r="C173" s="21" t="s">
        <v>292</v>
      </c>
      <c r="D173" s="17" t="s">
        <v>49</v>
      </c>
      <c r="E173" s="22" t="s">
        <v>293</v>
      </c>
      <c r="F173" s="23" t="s">
        <v>192</v>
      </c>
      <c r="G173" s="24">
        <v>145</v>
      </c>
      <c r="H173" s="25">
        <v>0</v>
      </c>
      <c r="I173" s="25">
        <f>ROUND(ROUND(H173,2)*ROUND(G173,3),2)</f>
        <v>0</v>
      </c>
      <c r="O173">
        <f>(I173*21)/100</f>
        <v>0</v>
      </c>
      <c r="P173" t="s">
        <v>23</v>
      </c>
    </row>
    <row r="174" spans="1:16" ht="51">
      <c r="A174" s="26" t="s">
        <v>52</v>
      </c>
      <c r="E174" s="27" t="s">
        <v>294</v>
      </c>
    </row>
    <row r="175" spans="1:16">
      <c r="A175" s="28" t="s">
        <v>54</v>
      </c>
      <c r="E175" s="29" t="s">
        <v>295</v>
      </c>
    </row>
    <row r="176" spans="1:16" ht="165.75">
      <c r="A176" t="s">
        <v>56</v>
      </c>
      <c r="E176" s="27" t="s">
        <v>296</v>
      </c>
    </row>
    <row r="177" spans="1:16">
      <c r="A177" s="17" t="s">
        <v>47</v>
      </c>
      <c r="B177" s="21" t="s">
        <v>297</v>
      </c>
      <c r="C177" s="21" t="s">
        <v>298</v>
      </c>
      <c r="D177" s="17" t="s">
        <v>49</v>
      </c>
      <c r="E177" s="22" t="s">
        <v>299</v>
      </c>
      <c r="F177" s="23" t="s">
        <v>192</v>
      </c>
      <c r="G177" s="24">
        <v>10</v>
      </c>
      <c r="H177" s="25">
        <v>0</v>
      </c>
      <c r="I177" s="25">
        <f>ROUND(ROUND(H177,2)*ROUND(G177,3),2)</f>
        <v>0</v>
      </c>
      <c r="O177">
        <f>(I177*21)/100</f>
        <v>0</v>
      </c>
      <c r="P177" t="s">
        <v>23</v>
      </c>
    </row>
    <row r="178" spans="1:16" ht="51">
      <c r="A178" s="26" t="s">
        <v>52</v>
      </c>
      <c r="E178" s="27" t="s">
        <v>300</v>
      </c>
    </row>
    <row r="179" spans="1:16" ht="25.5">
      <c r="A179" s="28" t="s">
        <v>54</v>
      </c>
      <c r="E179" s="29" t="s">
        <v>301</v>
      </c>
    </row>
    <row r="180" spans="1:16" ht="165.75">
      <c r="A180" t="s">
        <v>56</v>
      </c>
      <c r="E180" s="27" t="s">
        <v>296</v>
      </c>
    </row>
    <row r="181" spans="1:16" ht="25.5">
      <c r="A181" s="17" t="s">
        <v>47</v>
      </c>
      <c r="B181" s="21" t="s">
        <v>302</v>
      </c>
      <c r="C181" s="21" t="s">
        <v>303</v>
      </c>
      <c r="D181" s="17" t="s">
        <v>49</v>
      </c>
      <c r="E181" s="22" t="s">
        <v>304</v>
      </c>
      <c r="F181" s="23" t="s">
        <v>192</v>
      </c>
      <c r="G181" s="24">
        <v>17</v>
      </c>
      <c r="H181" s="25">
        <v>0</v>
      </c>
      <c r="I181" s="25">
        <f>ROUND(ROUND(H181,2)*ROUND(G181,3),2)</f>
        <v>0</v>
      </c>
      <c r="O181">
        <f>(I181*21)/100</f>
        <v>0</v>
      </c>
      <c r="P181" t="s">
        <v>23</v>
      </c>
    </row>
    <row r="182" spans="1:16" ht="51">
      <c r="A182" s="26" t="s">
        <v>52</v>
      </c>
      <c r="E182" s="27" t="s">
        <v>305</v>
      </c>
    </row>
    <row r="183" spans="1:16" ht="25.5">
      <c r="A183" s="28" t="s">
        <v>54</v>
      </c>
      <c r="E183" s="29" t="s">
        <v>306</v>
      </c>
    </row>
    <row r="184" spans="1:16" ht="165.75">
      <c r="A184" t="s">
        <v>56</v>
      </c>
      <c r="E184" s="27" t="s">
        <v>296</v>
      </c>
    </row>
    <row r="185" spans="1:16" ht="25.5">
      <c r="A185" s="17" t="s">
        <v>47</v>
      </c>
      <c r="B185" s="21" t="s">
        <v>307</v>
      </c>
      <c r="C185" s="21" t="s">
        <v>308</v>
      </c>
      <c r="D185" s="17" t="s">
        <v>49</v>
      </c>
      <c r="E185" s="22" t="s">
        <v>309</v>
      </c>
      <c r="F185" s="23" t="s">
        <v>192</v>
      </c>
      <c r="G185" s="24">
        <v>35</v>
      </c>
      <c r="H185" s="25">
        <v>0</v>
      </c>
      <c r="I185" s="25">
        <f>ROUND(ROUND(H185,2)*ROUND(G185,3),2)</f>
        <v>0</v>
      </c>
      <c r="O185">
        <f>(I185*21)/100</f>
        <v>0</v>
      </c>
      <c r="P185" t="s">
        <v>23</v>
      </c>
    </row>
    <row r="186" spans="1:16" ht="51">
      <c r="A186" s="26" t="s">
        <v>52</v>
      </c>
      <c r="E186" s="27" t="s">
        <v>310</v>
      </c>
    </row>
    <row r="187" spans="1:16" ht="25.5">
      <c r="A187" s="28" t="s">
        <v>54</v>
      </c>
      <c r="E187" s="29" t="s">
        <v>311</v>
      </c>
    </row>
    <row r="188" spans="1:16" ht="165.75">
      <c r="A188" t="s">
        <v>56</v>
      </c>
      <c r="E188" s="27" t="s">
        <v>296</v>
      </c>
    </row>
    <row r="189" spans="1:16">
      <c r="A189" s="17" t="s">
        <v>47</v>
      </c>
      <c r="B189" s="21" t="s">
        <v>312</v>
      </c>
      <c r="C189" s="21" t="s">
        <v>313</v>
      </c>
      <c r="D189" s="17" t="s">
        <v>49</v>
      </c>
      <c r="E189" s="22" t="s">
        <v>314</v>
      </c>
      <c r="F189" s="23" t="s">
        <v>192</v>
      </c>
      <c r="G189" s="24">
        <v>3</v>
      </c>
      <c r="H189" s="25">
        <v>0</v>
      </c>
      <c r="I189" s="25">
        <f>ROUND(ROUND(H189,2)*ROUND(G189,3),2)</f>
        <v>0</v>
      </c>
      <c r="O189">
        <f>(I189*21)/100</f>
        <v>0</v>
      </c>
      <c r="P189" t="s">
        <v>23</v>
      </c>
    </row>
    <row r="190" spans="1:16" ht="38.25">
      <c r="A190" s="26" t="s">
        <v>52</v>
      </c>
      <c r="E190" s="27" t="s">
        <v>315</v>
      </c>
    </row>
    <row r="191" spans="1:16">
      <c r="A191" s="28" t="s">
        <v>54</v>
      </c>
      <c r="E191" s="29" t="s">
        <v>316</v>
      </c>
    </row>
    <row r="192" spans="1:16" ht="102">
      <c r="A192" t="s">
        <v>56</v>
      </c>
      <c r="E192" s="27" t="s">
        <v>317</v>
      </c>
    </row>
    <row r="193" spans="1:18" ht="12.75" customHeight="1">
      <c r="A193" s="2" t="s">
        <v>45</v>
      </c>
      <c r="B193" s="2"/>
      <c r="C193" s="31" t="s">
        <v>73</v>
      </c>
      <c r="D193" s="2"/>
      <c r="E193" s="19" t="s">
        <v>318</v>
      </c>
      <c r="F193" s="2"/>
      <c r="G193" s="2"/>
      <c r="H193" s="2"/>
      <c r="I193" s="32">
        <f>0+Q193</f>
        <v>0</v>
      </c>
      <c r="O193">
        <f>0+R193</f>
        <v>0</v>
      </c>
      <c r="Q193">
        <f>0+I194</f>
        <v>0</v>
      </c>
      <c r="R193">
        <f>0+O194</f>
        <v>0</v>
      </c>
    </row>
    <row r="194" spans="1:18">
      <c r="A194" s="17" t="s">
        <v>47</v>
      </c>
      <c r="B194" s="21" t="s">
        <v>319</v>
      </c>
      <c r="C194" s="21" t="s">
        <v>320</v>
      </c>
      <c r="D194" s="17" t="s">
        <v>49</v>
      </c>
      <c r="E194" s="22" t="s">
        <v>321</v>
      </c>
      <c r="F194" s="23" t="s">
        <v>127</v>
      </c>
      <c r="G194" s="24">
        <v>88</v>
      </c>
      <c r="H194" s="25">
        <v>0</v>
      </c>
      <c r="I194" s="25">
        <f>ROUND(ROUND(H194,2)*ROUND(G194,3),2)</f>
        <v>0</v>
      </c>
      <c r="O194">
        <f>(I194*21)/100</f>
        <v>0</v>
      </c>
      <c r="P194" t="s">
        <v>23</v>
      </c>
    </row>
    <row r="195" spans="1:18" ht="51">
      <c r="A195" s="26" t="s">
        <v>52</v>
      </c>
      <c r="E195" s="27" t="s">
        <v>322</v>
      </c>
    </row>
    <row r="196" spans="1:18">
      <c r="A196" s="28" t="s">
        <v>54</v>
      </c>
      <c r="E196" s="29" t="s">
        <v>323</v>
      </c>
    </row>
    <row r="197" spans="1:18" ht="102">
      <c r="A197" t="s">
        <v>56</v>
      </c>
      <c r="E197" s="27" t="s">
        <v>324</v>
      </c>
    </row>
    <row r="198" spans="1:18" ht="12.75" customHeight="1">
      <c r="A198" s="2" t="s">
        <v>45</v>
      </c>
      <c r="B198" s="2"/>
      <c r="C198" s="31" t="s">
        <v>77</v>
      </c>
      <c r="D198" s="2"/>
      <c r="E198" s="19" t="s">
        <v>325</v>
      </c>
      <c r="F198" s="2"/>
      <c r="G198" s="2"/>
      <c r="H198" s="2"/>
      <c r="I198" s="32">
        <f>0+Q198</f>
        <v>0</v>
      </c>
      <c r="O198">
        <f>0+R198</f>
        <v>0</v>
      </c>
      <c r="Q198">
        <f>0+I199+I203+I207+I211+I215+I219</f>
        <v>0</v>
      </c>
      <c r="R198">
        <f>0+O199+O203+O207+O211+O215+O219</f>
        <v>0</v>
      </c>
    </row>
    <row r="199" spans="1:18">
      <c r="A199" s="17" t="s">
        <v>47</v>
      </c>
      <c r="B199" s="21" t="s">
        <v>326</v>
      </c>
      <c r="C199" s="21" t="s">
        <v>327</v>
      </c>
      <c r="D199" s="17" t="s">
        <v>49</v>
      </c>
      <c r="E199" s="22" t="s">
        <v>328</v>
      </c>
      <c r="F199" s="23" t="s">
        <v>127</v>
      </c>
      <c r="G199" s="24">
        <v>3</v>
      </c>
      <c r="H199" s="25">
        <v>0</v>
      </c>
      <c r="I199" s="25">
        <f>ROUND(ROUND(H199,2)*ROUND(G199,3),2)</f>
        <v>0</v>
      </c>
      <c r="O199">
        <f>(I199*21)/100</f>
        <v>0</v>
      </c>
      <c r="P199" t="s">
        <v>23</v>
      </c>
    </row>
    <row r="200" spans="1:18" ht="38.25">
      <c r="A200" s="26" t="s">
        <v>52</v>
      </c>
      <c r="E200" s="27" t="s">
        <v>329</v>
      </c>
    </row>
    <row r="201" spans="1:18">
      <c r="A201" s="28" t="s">
        <v>54</v>
      </c>
      <c r="E201" s="29" t="s">
        <v>316</v>
      </c>
    </row>
    <row r="202" spans="1:18" ht="255">
      <c r="A202" t="s">
        <v>56</v>
      </c>
      <c r="E202" s="27" t="s">
        <v>330</v>
      </c>
    </row>
    <row r="203" spans="1:18">
      <c r="A203" s="17" t="s">
        <v>47</v>
      </c>
      <c r="B203" s="21" t="s">
        <v>331</v>
      </c>
      <c r="C203" s="21" t="s">
        <v>332</v>
      </c>
      <c r="D203" s="17" t="s">
        <v>39</v>
      </c>
      <c r="E203" s="22" t="s">
        <v>333</v>
      </c>
      <c r="F203" s="23" t="s">
        <v>127</v>
      </c>
      <c r="G203" s="24">
        <v>63.5</v>
      </c>
      <c r="H203" s="25">
        <v>0</v>
      </c>
      <c r="I203" s="25">
        <f>ROUND(ROUND(H203,2)*ROUND(G203,3),2)</f>
        <v>0</v>
      </c>
      <c r="O203">
        <f>(I203*21)/100</f>
        <v>0</v>
      </c>
      <c r="P203" t="s">
        <v>23</v>
      </c>
    </row>
    <row r="204" spans="1:18" ht="51">
      <c r="A204" s="26" t="s">
        <v>52</v>
      </c>
      <c r="E204" s="27" t="s">
        <v>334</v>
      </c>
    </row>
    <row r="205" spans="1:18">
      <c r="A205" s="28" t="s">
        <v>54</v>
      </c>
      <c r="E205" s="29" t="s">
        <v>335</v>
      </c>
    </row>
    <row r="206" spans="1:18" ht="255">
      <c r="A206" t="s">
        <v>56</v>
      </c>
      <c r="E206" s="27" t="s">
        <v>336</v>
      </c>
    </row>
    <row r="207" spans="1:18">
      <c r="A207" s="17" t="s">
        <v>47</v>
      </c>
      <c r="B207" s="21" t="s">
        <v>337</v>
      </c>
      <c r="C207" s="21" t="s">
        <v>332</v>
      </c>
      <c r="D207" s="17" t="s">
        <v>23</v>
      </c>
      <c r="E207" s="22" t="s">
        <v>333</v>
      </c>
      <c r="F207" s="23" t="s">
        <v>127</v>
      </c>
      <c r="G207" s="24">
        <v>30.5</v>
      </c>
      <c r="H207" s="25">
        <v>0</v>
      </c>
      <c r="I207" s="25">
        <f>ROUND(ROUND(H207,2)*ROUND(G207,3),2)</f>
        <v>0</v>
      </c>
      <c r="O207">
        <f>(I207*21)/100</f>
        <v>0</v>
      </c>
      <c r="P207" t="s">
        <v>23</v>
      </c>
    </row>
    <row r="208" spans="1:18" ht="51">
      <c r="A208" s="26" t="s">
        <v>52</v>
      </c>
      <c r="E208" s="27" t="s">
        <v>338</v>
      </c>
    </row>
    <row r="209" spans="1:18">
      <c r="A209" s="28" t="s">
        <v>54</v>
      </c>
      <c r="E209" s="29" t="s">
        <v>339</v>
      </c>
    </row>
    <row r="210" spans="1:18" ht="255">
      <c r="A210" t="s">
        <v>56</v>
      </c>
      <c r="E210" s="27" t="s">
        <v>330</v>
      </c>
    </row>
    <row r="211" spans="1:18">
      <c r="A211" s="17" t="s">
        <v>47</v>
      </c>
      <c r="B211" s="21" t="s">
        <v>340</v>
      </c>
      <c r="C211" s="21" t="s">
        <v>341</v>
      </c>
      <c r="D211" s="17" t="s">
        <v>49</v>
      </c>
      <c r="E211" s="22" t="s">
        <v>342</v>
      </c>
      <c r="F211" s="23" t="s">
        <v>343</v>
      </c>
      <c r="G211" s="24">
        <v>4</v>
      </c>
      <c r="H211" s="25">
        <v>0</v>
      </c>
      <c r="I211" s="25">
        <f>ROUND(ROUND(H211,2)*ROUND(G211,3),2)</f>
        <v>0</v>
      </c>
      <c r="O211">
        <f>(I211*21)/100</f>
        <v>0</v>
      </c>
      <c r="P211" t="s">
        <v>23</v>
      </c>
    </row>
    <row r="212" spans="1:18" ht="51">
      <c r="A212" s="26" t="s">
        <v>52</v>
      </c>
      <c r="E212" s="27" t="s">
        <v>344</v>
      </c>
    </row>
    <row r="213" spans="1:18">
      <c r="A213" s="28" t="s">
        <v>54</v>
      </c>
      <c r="E213" s="29" t="s">
        <v>345</v>
      </c>
    </row>
    <row r="214" spans="1:18" ht="102">
      <c r="A214" t="s">
        <v>56</v>
      </c>
      <c r="E214" s="27" t="s">
        <v>346</v>
      </c>
    </row>
    <row r="215" spans="1:18">
      <c r="A215" s="17" t="s">
        <v>47</v>
      </c>
      <c r="B215" s="21" t="s">
        <v>347</v>
      </c>
      <c r="C215" s="21" t="s">
        <v>348</v>
      </c>
      <c r="D215" s="17" t="s">
        <v>49</v>
      </c>
      <c r="E215" s="22" t="s">
        <v>349</v>
      </c>
      <c r="F215" s="23" t="s">
        <v>343</v>
      </c>
      <c r="G215" s="24">
        <v>4</v>
      </c>
      <c r="H215" s="25">
        <v>0</v>
      </c>
      <c r="I215" s="25">
        <f>ROUND(ROUND(H215,2)*ROUND(G215,3),2)</f>
        <v>0</v>
      </c>
      <c r="O215">
        <f>(I215*21)/100</f>
        <v>0</v>
      </c>
      <c r="P215" t="s">
        <v>23</v>
      </c>
    </row>
    <row r="216" spans="1:18" ht="38.25">
      <c r="A216" s="26" t="s">
        <v>52</v>
      </c>
      <c r="E216" s="27" t="s">
        <v>350</v>
      </c>
    </row>
    <row r="217" spans="1:18">
      <c r="A217" s="28" t="s">
        <v>54</v>
      </c>
      <c r="E217" s="29" t="s">
        <v>345</v>
      </c>
    </row>
    <row r="218" spans="1:18" ht="38.25">
      <c r="A218" t="s">
        <v>56</v>
      </c>
      <c r="E218" s="27" t="s">
        <v>351</v>
      </c>
    </row>
    <row r="219" spans="1:18">
      <c r="A219" s="17" t="s">
        <v>47</v>
      </c>
      <c r="B219" s="21" t="s">
        <v>352</v>
      </c>
      <c r="C219" s="21" t="s">
        <v>353</v>
      </c>
      <c r="D219" s="17" t="s">
        <v>49</v>
      </c>
      <c r="E219" s="22" t="s">
        <v>354</v>
      </c>
      <c r="F219" s="23" t="s">
        <v>127</v>
      </c>
      <c r="G219" s="24">
        <v>94</v>
      </c>
      <c r="H219" s="25">
        <v>0</v>
      </c>
      <c r="I219" s="25">
        <f>ROUND(ROUND(H219,2)*ROUND(G219,3),2)</f>
        <v>0</v>
      </c>
      <c r="O219">
        <f>(I219*21)/100</f>
        <v>0</v>
      </c>
      <c r="P219" t="s">
        <v>23</v>
      </c>
    </row>
    <row r="220" spans="1:18" ht="25.5">
      <c r="A220" s="26" t="s">
        <v>52</v>
      </c>
      <c r="E220" s="27" t="s">
        <v>355</v>
      </c>
    </row>
    <row r="221" spans="1:18">
      <c r="A221" s="28" t="s">
        <v>54</v>
      </c>
      <c r="E221" s="29" t="s">
        <v>356</v>
      </c>
    </row>
    <row r="222" spans="1:18" ht="25.5">
      <c r="A222" t="s">
        <v>56</v>
      </c>
      <c r="E222" s="27" t="s">
        <v>357</v>
      </c>
    </row>
    <row r="223" spans="1:18" ht="12.75" customHeight="1">
      <c r="A223" s="2" t="s">
        <v>45</v>
      </c>
      <c r="B223" s="2"/>
      <c r="C223" s="31" t="s">
        <v>43</v>
      </c>
      <c r="D223" s="2"/>
      <c r="E223" s="19" t="s">
        <v>358</v>
      </c>
      <c r="F223" s="2"/>
      <c r="G223" s="2"/>
      <c r="H223" s="2"/>
      <c r="I223" s="32">
        <f>0+Q223</f>
        <v>0</v>
      </c>
      <c r="O223">
        <f>0+R223</f>
        <v>0</v>
      </c>
      <c r="Q223">
        <f>0+I224+I228+I232+I236+I240+I244+I248+I252+I256+I260</f>
        <v>0</v>
      </c>
      <c r="R223">
        <f>0+O224+O228+O232+O236+O240+O244+O248+O252+O256+O260</f>
        <v>0</v>
      </c>
    </row>
    <row r="224" spans="1:18">
      <c r="A224" s="17" t="s">
        <v>47</v>
      </c>
      <c r="B224" s="21" t="s">
        <v>359</v>
      </c>
      <c r="C224" s="21" t="s">
        <v>360</v>
      </c>
      <c r="D224" s="17" t="s">
        <v>49</v>
      </c>
      <c r="E224" s="22" t="s">
        <v>361</v>
      </c>
      <c r="F224" s="23" t="s">
        <v>87</v>
      </c>
      <c r="G224" s="24">
        <v>0.56299999999999994</v>
      </c>
      <c r="H224" s="25">
        <v>0</v>
      </c>
      <c r="I224" s="25">
        <f>ROUND(ROUND(H224,2)*ROUND(G224,3),2)</f>
        <v>0</v>
      </c>
      <c r="O224">
        <f>(I224*21)/100</f>
        <v>0</v>
      </c>
      <c r="P224" t="s">
        <v>23</v>
      </c>
    </row>
    <row r="225" spans="1:16" ht="51">
      <c r="A225" s="26" t="s">
        <v>52</v>
      </c>
      <c r="E225" s="27" t="s">
        <v>362</v>
      </c>
    </row>
    <row r="226" spans="1:16">
      <c r="A226" s="28" t="s">
        <v>54</v>
      </c>
      <c r="E226" s="29" t="s">
        <v>363</v>
      </c>
    </row>
    <row r="227" spans="1:16" ht="51">
      <c r="A227" t="s">
        <v>56</v>
      </c>
      <c r="E227" s="27" t="s">
        <v>364</v>
      </c>
    </row>
    <row r="228" spans="1:16">
      <c r="A228" s="17" t="s">
        <v>47</v>
      </c>
      <c r="B228" s="21" t="s">
        <v>365</v>
      </c>
      <c r="C228" s="21" t="s">
        <v>366</v>
      </c>
      <c r="D228" s="17" t="s">
        <v>49</v>
      </c>
      <c r="E228" s="22" t="s">
        <v>367</v>
      </c>
      <c r="F228" s="23" t="s">
        <v>127</v>
      </c>
      <c r="G228" s="24">
        <v>366</v>
      </c>
      <c r="H228" s="25">
        <v>0</v>
      </c>
      <c r="I228" s="25">
        <f>ROUND(ROUND(H228,2)*ROUND(G228,3),2)</f>
        <v>0</v>
      </c>
      <c r="O228">
        <f>(I228*21)/100</f>
        <v>0</v>
      </c>
      <c r="P228" t="s">
        <v>23</v>
      </c>
    </row>
    <row r="229" spans="1:16" ht="38.25">
      <c r="A229" s="26" t="s">
        <v>52</v>
      </c>
      <c r="E229" s="27" t="s">
        <v>368</v>
      </c>
    </row>
    <row r="230" spans="1:16">
      <c r="A230" s="28" t="s">
        <v>54</v>
      </c>
      <c r="E230" s="29" t="s">
        <v>369</v>
      </c>
    </row>
    <row r="231" spans="1:16" ht="51">
      <c r="A231" t="s">
        <v>56</v>
      </c>
      <c r="E231" s="27" t="s">
        <v>370</v>
      </c>
    </row>
    <row r="232" spans="1:16">
      <c r="A232" s="17" t="s">
        <v>47</v>
      </c>
      <c r="B232" s="21" t="s">
        <v>371</v>
      </c>
      <c r="C232" s="21" t="s">
        <v>372</v>
      </c>
      <c r="D232" s="17" t="s">
        <v>39</v>
      </c>
      <c r="E232" s="22" t="s">
        <v>373</v>
      </c>
      <c r="F232" s="23" t="s">
        <v>127</v>
      </c>
      <c r="G232" s="24">
        <v>3</v>
      </c>
      <c r="H232" s="25">
        <v>0</v>
      </c>
      <c r="I232" s="25">
        <f>ROUND(ROUND(H232,2)*ROUND(G232,3),2)</f>
        <v>0</v>
      </c>
      <c r="O232">
        <f>(I232*21)/100</f>
        <v>0</v>
      </c>
      <c r="P232" t="s">
        <v>23</v>
      </c>
    </row>
    <row r="233" spans="1:16" ht="38.25">
      <c r="A233" s="26" t="s">
        <v>52</v>
      </c>
      <c r="E233" s="27" t="s">
        <v>374</v>
      </c>
    </row>
    <row r="234" spans="1:16">
      <c r="A234" s="28" t="s">
        <v>54</v>
      </c>
      <c r="E234" s="29" t="s">
        <v>316</v>
      </c>
    </row>
    <row r="235" spans="1:16" ht="38.25">
      <c r="A235" t="s">
        <v>56</v>
      </c>
      <c r="E235" s="27" t="s">
        <v>375</v>
      </c>
    </row>
    <row r="236" spans="1:16">
      <c r="A236" s="17" t="s">
        <v>47</v>
      </c>
      <c r="B236" s="21" t="s">
        <v>376</v>
      </c>
      <c r="C236" s="21" t="s">
        <v>372</v>
      </c>
      <c r="D236" s="17" t="s">
        <v>23</v>
      </c>
      <c r="E236" s="22" t="s">
        <v>373</v>
      </c>
      <c r="F236" s="23" t="s">
        <v>127</v>
      </c>
      <c r="G236" s="24">
        <v>6</v>
      </c>
      <c r="H236" s="25">
        <v>0</v>
      </c>
      <c r="I236" s="25">
        <f>ROUND(ROUND(H236,2)*ROUND(G236,3),2)</f>
        <v>0</v>
      </c>
      <c r="O236">
        <f>(I236*21)/100</f>
        <v>0</v>
      </c>
      <c r="P236" t="s">
        <v>23</v>
      </c>
    </row>
    <row r="237" spans="1:16" ht="51">
      <c r="A237" s="26" t="s">
        <v>52</v>
      </c>
      <c r="E237" s="27" t="s">
        <v>377</v>
      </c>
    </row>
    <row r="238" spans="1:16">
      <c r="A238" s="28" t="s">
        <v>54</v>
      </c>
      <c r="E238" s="29" t="s">
        <v>378</v>
      </c>
    </row>
    <row r="239" spans="1:16" ht="38.25">
      <c r="A239" t="s">
        <v>56</v>
      </c>
      <c r="E239" s="27" t="s">
        <v>375</v>
      </c>
    </row>
    <row r="240" spans="1:16">
      <c r="A240" s="17" t="s">
        <v>47</v>
      </c>
      <c r="B240" s="21" t="s">
        <v>379</v>
      </c>
      <c r="C240" s="21" t="s">
        <v>380</v>
      </c>
      <c r="D240" s="17" t="s">
        <v>49</v>
      </c>
      <c r="E240" s="22" t="s">
        <v>381</v>
      </c>
      <c r="F240" s="23" t="s">
        <v>127</v>
      </c>
      <c r="G240" s="24">
        <v>5.5</v>
      </c>
      <c r="H240" s="25">
        <v>0</v>
      </c>
      <c r="I240" s="25">
        <f>ROUND(ROUND(H240,2)*ROUND(G240,3),2)</f>
        <v>0</v>
      </c>
      <c r="O240">
        <f>(I240*21)/100</f>
        <v>0</v>
      </c>
      <c r="P240" t="s">
        <v>23</v>
      </c>
    </row>
    <row r="241" spans="1:16" ht="51">
      <c r="A241" s="26" t="s">
        <v>52</v>
      </c>
      <c r="E241" s="27" t="s">
        <v>128</v>
      </c>
    </row>
    <row r="242" spans="1:16">
      <c r="A242" s="28" t="s">
        <v>54</v>
      </c>
      <c r="E242" s="29" t="s">
        <v>129</v>
      </c>
    </row>
    <row r="243" spans="1:16" ht="38.25">
      <c r="A243" t="s">
        <v>56</v>
      </c>
      <c r="E243" s="27" t="s">
        <v>382</v>
      </c>
    </row>
    <row r="244" spans="1:16">
      <c r="A244" s="17" t="s">
        <v>47</v>
      </c>
      <c r="B244" s="21" t="s">
        <v>383</v>
      </c>
      <c r="C244" s="21" t="s">
        <v>384</v>
      </c>
      <c r="D244" s="17" t="s">
        <v>49</v>
      </c>
      <c r="E244" s="22" t="s">
        <v>385</v>
      </c>
      <c r="F244" s="23" t="s">
        <v>87</v>
      </c>
      <c r="G244" s="24">
        <v>0.45</v>
      </c>
      <c r="H244" s="25">
        <v>0</v>
      </c>
      <c r="I244" s="25">
        <f>ROUND(ROUND(H244,2)*ROUND(G244,3),2)</f>
        <v>0</v>
      </c>
      <c r="O244">
        <f>(I244*21)/100</f>
        <v>0</v>
      </c>
      <c r="P244" t="s">
        <v>23</v>
      </c>
    </row>
    <row r="245" spans="1:16" ht="38.25">
      <c r="A245" s="26" t="s">
        <v>52</v>
      </c>
      <c r="E245" s="27" t="s">
        <v>386</v>
      </c>
    </row>
    <row r="246" spans="1:16">
      <c r="A246" s="28" t="s">
        <v>54</v>
      </c>
      <c r="E246" s="29" t="s">
        <v>387</v>
      </c>
    </row>
    <row r="247" spans="1:16" ht="114.75">
      <c r="A247" t="s">
        <v>56</v>
      </c>
      <c r="E247" s="27" t="s">
        <v>388</v>
      </c>
    </row>
    <row r="248" spans="1:16">
      <c r="A248" s="17" t="s">
        <v>47</v>
      </c>
      <c r="B248" s="21" t="s">
        <v>389</v>
      </c>
      <c r="C248" s="21" t="s">
        <v>390</v>
      </c>
      <c r="D248" s="17" t="s">
        <v>49</v>
      </c>
      <c r="E248" s="22" t="s">
        <v>391</v>
      </c>
      <c r="F248" s="23" t="s">
        <v>127</v>
      </c>
      <c r="G248" s="24">
        <v>60.4</v>
      </c>
      <c r="H248" s="25">
        <v>0</v>
      </c>
      <c r="I248" s="25">
        <f>ROUND(ROUND(H248,2)*ROUND(G248,3),2)</f>
        <v>0</v>
      </c>
      <c r="O248">
        <f>(I248*21)/100</f>
        <v>0</v>
      </c>
      <c r="P248" t="s">
        <v>23</v>
      </c>
    </row>
    <row r="249" spans="1:16" ht="51">
      <c r="A249" s="26" t="s">
        <v>52</v>
      </c>
      <c r="E249" s="27" t="s">
        <v>392</v>
      </c>
    </row>
    <row r="250" spans="1:16">
      <c r="A250" s="28" t="s">
        <v>54</v>
      </c>
      <c r="E250" s="29" t="s">
        <v>393</v>
      </c>
    </row>
    <row r="251" spans="1:16" ht="127.5">
      <c r="A251" t="s">
        <v>56</v>
      </c>
      <c r="E251" s="27" t="s">
        <v>394</v>
      </c>
    </row>
    <row r="252" spans="1:16">
      <c r="A252" s="17" t="s">
        <v>47</v>
      </c>
      <c r="B252" s="21" t="s">
        <v>395</v>
      </c>
      <c r="C252" s="21" t="s">
        <v>396</v>
      </c>
      <c r="D252" s="17" t="s">
        <v>49</v>
      </c>
      <c r="E252" s="22" t="s">
        <v>397</v>
      </c>
      <c r="F252" s="23" t="s">
        <v>127</v>
      </c>
      <c r="G252" s="24">
        <v>13.5</v>
      </c>
      <c r="H252" s="25">
        <v>0</v>
      </c>
      <c r="I252" s="25">
        <f>ROUND(ROUND(H252,2)*ROUND(G252,3),2)</f>
        <v>0</v>
      </c>
      <c r="O252">
        <f>(I252*21)/100</f>
        <v>0</v>
      </c>
      <c r="P252" t="s">
        <v>23</v>
      </c>
    </row>
    <row r="253" spans="1:16" ht="38.25">
      <c r="A253" s="26" t="s">
        <v>52</v>
      </c>
      <c r="E253" s="27" t="s">
        <v>398</v>
      </c>
    </row>
    <row r="254" spans="1:16">
      <c r="A254" s="28" t="s">
        <v>54</v>
      </c>
      <c r="E254" s="29" t="s">
        <v>399</v>
      </c>
    </row>
    <row r="255" spans="1:16" ht="127.5">
      <c r="A255" t="s">
        <v>56</v>
      </c>
      <c r="E255" s="27" t="s">
        <v>394</v>
      </c>
    </row>
    <row r="256" spans="1:16">
      <c r="A256" s="17" t="s">
        <v>47</v>
      </c>
      <c r="B256" s="21" t="s">
        <v>400</v>
      </c>
      <c r="C256" s="21" t="s">
        <v>401</v>
      </c>
      <c r="D256" s="17" t="s">
        <v>49</v>
      </c>
      <c r="E256" s="22" t="s">
        <v>402</v>
      </c>
      <c r="F256" s="23" t="s">
        <v>343</v>
      </c>
      <c r="G256" s="24">
        <v>3</v>
      </c>
      <c r="H256" s="25">
        <v>0</v>
      </c>
      <c r="I256" s="25">
        <f>ROUND(ROUND(H256,2)*ROUND(G256,3),2)</f>
        <v>0</v>
      </c>
      <c r="O256">
        <f>(I256*21)/100</f>
        <v>0</v>
      </c>
      <c r="P256" t="s">
        <v>23</v>
      </c>
    </row>
    <row r="257" spans="1:16" ht="38.25">
      <c r="A257" s="26" t="s">
        <v>52</v>
      </c>
      <c r="E257" s="27" t="s">
        <v>403</v>
      </c>
    </row>
    <row r="258" spans="1:16">
      <c r="A258" s="28" t="s">
        <v>54</v>
      </c>
      <c r="E258" s="29" t="s">
        <v>316</v>
      </c>
    </row>
    <row r="259" spans="1:16" ht="102">
      <c r="A259" t="s">
        <v>56</v>
      </c>
      <c r="E259" s="27" t="s">
        <v>404</v>
      </c>
    </row>
    <row r="260" spans="1:16">
      <c r="A260" s="17" t="s">
        <v>47</v>
      </c>
      <c r="B260" s="21" t="s">
        <v>405</v>
      </c>
      <c r="C260" s="21" t="s">
        <v>406</v>
      </c>
      <c r="D260" s="17" t="s">
        <v>49</v>
      </c>
      <c r="E260" s="22" t="s">
        <v>407</v>
      </c>
      <c r="F260" s="23" t="s">
        <v>127</v>
      </c>
      <c r="G260" s="24">
        <v>63.5</v>
      </c>
      <c r="H260" s="25">
        <v>0</v>
      </c>
      <c r="I260" s="25">
        <f>ROUND(ROUND(H260,2)*ROUND(G260,3),2)</f>
        <v>0</v>
      </c>
      <c r="O260">
        <f>(I260*21)/100</f>
        <v>0</v>
      </c>
      <c r="P260" t="s">
        <v>23</v>
      </c>
    </row>
    <row r="261" spans="1:16" ht="51">
      <c r="A261" s="26" t="s">
        <v>52</v>
      </c>
      <c r="E261" s="27" t="s">
        <v>408</v>
      </c>
    </row>
    <row r="262" spans="1:16">
      <c r="A262" s="28" t="s">
        <v>54</v>
      </c>
      <c r="E262" s="29" t="s">
        <v>335</v>
      </c>
    </row>
    <row r="263" spans="1:16" ht="89.25">
      <c r="A263" t="s">
        <v>56</v>
      </c>
      <c r="E263" s="27" t="s">
        <v>409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scale="79" fitToHeight="0" orientation="landscape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PageLayoutType xmlns="http://schemas.microsoft.com/sharepoint/v3" xsi:nil="true"/>
    <BannerImageOffset xmlns="http://schemas.microsoft.com/sharepoint/v3" xsi:nil="true"/>
    <A xmlns="1b0a2e31-377b-4a4f-8b74-191dd8e2e1a2">
      <Url xsi:nil="true"/>
      <Description xsi:nil="true"/>
    </A>
    <Pozn_x00e1_mka xmlns="1b0a2e31-377b-4a4f-8b74-191dd8e2e1a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27" ma:contentTypeDescription="Vytvoří nový dokument" ma:contentTypeScope="" ma:versionID="022b2de70b78398005233d39c62cb146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800750ff83b2f4be124ce973cd482616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D4A5FBE-502F-442D-9316-FA77818FAC6B}"/>
</file>

<file path=customXml/itemProps2.xml><?xml version="1.0" encoding="utf-8"?>
<ds:datastoreItem xmlns:ds="http://schemas.openxmlformats.org/officeDocument/2006/customXml" ds:itemID="{0A8759EF-6FCC-4147-B158-8918F0F0CF6E}"/>
</file>

<file path=customXml/itemProps3.xml><?xml version="1.0" encoding="utf-8"?>
<ds:datastoreItem xmlns:ds="http://schemas.openxmlformats.org/officeDocument/2006/customXml" ds:itemID="{F025920A-6D88-4B5F-B53E-3F5F67676E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Jan Šmok</cp:lastModifiedBy>
  <cp:revision/>
  <dcterms:created xsi:type="dcterms:W3CDTF">2022-03-23T14:35:33Z</dcterms:created>
  <dcterms:modified xsi:type="dcterms:W3CDTF">2022-03-23T14:35:33Z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